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ssgov-my.sharepoint.com/personal/deborah_a_walcott_mass_gov/Documents/HomeDrive/_Hurley C Drive/FY26 GATEWAY CITY PILOT/"/>
    </mc:Choice>
  </mc:AlternateContent>
  <xr:revisionPtr revIDLastSave="4" documentId="8_{D4F10802-9CF3-470E-81F4-23B03CC802EA}" xr6:coauthVersionLast="47" xr6:coauthVersionMax="47" xr10:uidLastSave="{E298977B-79CD-4938-8776-ED4BD84257BF}"/>
  <bookViews>
    <workbookView xWindow="-110" yWindow="-110" windowWidth="19420" windowHeight="10420" firstSheet="3" activeTab="3" xr2:uid="{DF306371-CFBE-42D2-A415-5ED57DB44CF2}"/>
  </bookViews>
  <sheets>
    <sheet name="FY26 TOTAL BGT $XXXXX" sheetId="6" state="hidden" r:id="rId1"/>
    <sheet name="BUDGET INSTRUCTIONS" sheetId="10" r:id="rId2"/>
    <sheet name="FY26 LOCAL BGT $XXXXXX" sheetId="3" r:id="rId3"/>
    <sheet name="FY26 RETAINED BGT $XXXXX" sheetId="5" r:id="rId4"/>
    <sheet name="FY26 FSR " sheetId="7" r:id="rId5"/>
  </sheets>
  <definedNames>
    <definedName name="_xlnm.Print_Area" localSheetId="4">'FY26 FSR '!$A$1:$I$34</definedName>
    <definedName name="_xlnm.Print_Area" localSheetId="2">'FY26 LOCAL BGT $XXXXXX'!$A$1:$O$52</definedName>
    <definedName name="_xlnm.Print_Area" localSheetId="3">'FY26 RETAINED BGT $XXXXX'!$A$1:$O$50</definedName>
    <definedName name="_xlnm.Print_Area" localSheetId="0">'FY26 TOTAL BGT $XXXXX'!$A$1:$O$53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0" i="3" l="1"/>
  <c r="F10" i="3"/>
  <c r="F2" i="7"/>
  <c r="D1" i="5"/>
  <c r="C1" i="5"/>
  <c r="C3" i="7" a="1"/>
  <c r="C3" i="7" s="1"/>
  <c r="C2" i="7" a="1"/>
  <c r="C2" i="7" s="1"/>
  <c r="C47" i="5"/>
  <c r="C45" i="5"/>
  <c r="C15" i="5"/>
  <c r="D10" i="3"/>
  <c r="D10" i="5"/>
  <c r="F48" i="5"/>
  <c r="F46" i="5"/>
  <c r="F11" i="3"/>
  <c r="I34" i="3"/>
  <c r="F30" i="6"/>
  <c r="I9" i="7"/>
  <c r="H9" i="7"/>
  <c r="G9" i="7"/>
  <c r="F9" i="7"/>
  <c r="E9" i="7"/>
  <c r="G31" i="7"/>
  <c r="D30" i="7"/>
  <c r="H28" i="7"/>
  <c r="F28" i="7"/>
  <c r="E28" i="7"/>
  <c r="C28" i="7"/>
  <c r="G27" i="7"/>
  <c r="I27" i="7" s="1"/>
  <c r="I28" i="7" s="1"/>
  <c r="H25" i="7"/>
  <c r="F25" i="7"/>
  <c r="E25" i="7"/>
  <c r="C25" i="7"/>
  <c r="G24" i="7"/>
  <c r="I24" i="7" s="1"/>
  <c r="I25" i="7" s="1"/>
  <c r="H22" i="7"/>
  <c r="F22" i="7"/>
  <c r="E22" i="7"/>
  <c r="C22" i="7"/>
  <c r="I21" i="7"/>
  <c r="G21" i="7"/>
  <c r="G20" i="7"/>
  <c r="I20" i="7" s="1"/>
  <c r="G19" i="7"/>
  <c r="I19" i="7" s="1"/>
  <c r="G18" i="7"/>
  <c r="H16" i="7"/>
  <c r="F16" i="7"/>
  <c r="G15" i="7"/>
  <c r="I15" i="7" s="1"/>
  <c r="G14" i="7"/>
  <c r="G28" i="7" l="1"/>
  <c r="F30" i="7"/>
  <c r="F32" i="7" s="1"/>
  <c r="G25" i="7"/>
  <c r="G22" i="7"/>
  <c r="H30" i="7"/>
  <c r="H32" i="7" s="1"/>
  <c r="G16" i="7"/>
  <c r="I18" i="7"/>
  <c r="I22" i="7" s="1"/>
  <c r="E16" i="7"/>
  <c r="E30" i="7" s="1"/>
  <c r="E32" i="7" s="1"/>
  <c r="G11" i="7"/>
  <c r="G30" i="7" l="1"/>
  <c r="G32" i="7"/>
  <c r="I6" i="7" s="1"/>
  <c r="B37" i="6" l="1"/>
  <c r="I34" i="6"/>
  <c r="I32" i="6"/>
  <c r="H31" i="6"/>
  <c r="H30" i="6"/>
  <c r="I17" i="6"/>
  <c r="C15" i="6"/>
  <c r="H14" i="6"/>
  <c r="E12" i="6"/>
  <c r="K10" i="6"/>
  <c r="L10" i="6" s="1"/>
  <c r="M10" i="6" s="1"/>
  <c r="I10" i="6"/>
  <c r="H10" i="6"/>
  <c r="F10" i="6"/>
  <c r="F12" i="6" s="1"/>
  <c r="F10" i="5"/>
  <c r="F12" i="5" s="1"/>
  <c r="F26" i="5" s="1"/>
  <c r="B33" i="5"/>
  <c r="F31" i="5"/>
  <c r="I30" i="5"/>
  <c r="I28" i="5"/>
  <c r="I17" i="5"/>
  <c r="H14" i="5"/>
  <c r="E12" i="5"/>
  <c r="K10" i="5"/>
  <c r="L10" i="5" s="1"/>
  <c r="M10" i="5" s="1"/>
  <c r="I10" i="5"/>
  <c r="H10" i="5"/>
  <c r="B38" i="3"/>
  <c r="I32" i="3"/>
  <c r="I18" i="3"/>
  <c r="H15" i="3"/>
  <c r="E13" i="3"/>
  <c r="K10" i="3"/>
  <c r="L10" i="3" s="1"/>
  <c r="M10" i="3" s="1"/>
  <c r="I10" i="3"/>
  <c r="H10" i="3"/>
  <c r="F13" i="3"/>
  <c r="F14" i="6" l="1"/>
  <c r="F15" i="6" s="1"/>
  <c r="F17" i="6" s="1"/>
  <c r="F24" i="6" s="1"/>
  <c r="F31" i="6" s="1"/>
  <c r="F14" i="5"/>
  <c r="F15" i="5" s="1"/>
  <c r="F17" i="5" s="1"/>
  <c r="F15" i="3"/>
  <c r="F16" i="3" s="1"/>
  <c r="F18" i="3" s="1"/>
  <c r="F25" i="3" s="1"/>
  <c r="F24" i="5" l="1"/>
  <c r="F27" i="5" s="1"/>
  <c r="F28" i="5" s="1"/>
  <c r="F30" i="5" s="1"/>
  <c r="D27" i="3" s="1"/>
  <c r="D26" i="6" l="1"/>
  <c r="I32" i="5"/>
  <c r="D28" i="3" l="1"/>
  <c r="F28" i="3" s="1"/>
  <c r="F29" i="3" s="1"/>
  <c r="F30" i="3" s="1"/>
  <c r="C31" i="7" s="1"/>
  <c r="I31" i="7" s="1"/>
  <c r="F33" i="3"/>
  <c r="F32" i="6"/>
  <c r="F2" i="5"/>
  <c r="G31" i="5"/>
  <c r="F32" i="3" l="1"/>
  <c r="F34" i="3" s="1"/>
  <c r="D25" i="6" s="1"/>
  <c r="D27" i="6" s="1"/>
  <c r="F27" i="6" s="1"/>
  <c r="F28" i="6" s="1"/>
  <c r="F34" i="6" s="1"/>
  <c r="F36" i="6" s="1"/>
  <c r="G2" i="5"/>
  <c r="C5" i="7"/>
  <c r="C33" i="7"/>
  <c r="F2" i="3" l="1"/>
  <c r="G2" i="3" s="1"/>
  <c r="G33" i="3"/>
  <c r="I37" i="3"/>
  <c r="F2" i="6"/>
  <c r="G2" i="6" s="1"/>
  <c r="I36" i="6"/>
  <c r="G35" i="6"/>
  <c r="C4" i="7" l="1"/>
  <c r="C11" i="7" l="1"/>
  <c r="C12" i="7" s="1"/>
  <c r="C6" i="7"/>
  <c r="E12" i="7"/>
  <c r="C14" i="7" l="1"/>
  <c r="I11" i="7"/>
  <c r="I12" i="7" s="1"/>
  <c r="I14" i="7"/>
  <c r="I16" i="7" s="1"/>
  <c r="C16" i="7"/>
  <c r="C30" i="7" s="1"/>
  <c r="I30" i="7" s="1"/>
  <c r="C32" i="7" l="1"/>
  <c r="I3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<sst xmlns="http://schemas.openxmlformats.org/spreadsheetml/2006/main" count="329" uniqueCount="147">
  <si>
    <t>BUDGET</t>
  </si>
  <si>
    <t>MOD1</t>
  </si>
  <si>
    <t>GRANT TITLE</t>
  </si>
  <si>
    <t>APPRENTICE</t>
  </si>
  <si>
    <t>PROJECT MANAGEMENT</t>
  </si>
  <si>
    <t>MDCS/DLS</t>
  </si>
  <si>
    <t>PERIOD OF PERFORMANCE</t>
  </si>
  <si>
    <t>7/1/2021-6/30/2023</t>
  </si>
  <si>
    <t>APPROPRIATION - CFDA</t>
  </si>
  <si>
    <t>7003-1785</t>
  </si>
  <si>
    <t>17.285</t>
  </si>
  <si>
    <t xml:space="preserve">PROGRAM - PHASE </t>
  </si>
  <si>
    <t>FAPAE21</t>
  </si>
  <si>
    <t>HB55</t>
  </si>
  <si>
    <t>GRANT# - DOC ID</t>
  </si>
  <si>
    <t>AP 35115-20</t>
  </si>
  <si>
    <t>AP35115Q41</t>
  </si>
  <si>
    <t>A</t>
  </si>
  <si>
    <t>PERSONNEL</t>
  </si>
  <si>
    <t>ANNUAL</t>
  </si>
  <si>
    <t>PERIOD</t>
  </si>
  <si>
    <t>FTE</t>
  </si>
  <si>
    <t>TOTAL</t>
  </si>
  <si>
    <t>AP PROJECT COORDINATOR</t>
  </si>
  <si>
    <t>2/1/2023-6/30/2023</t>
  </si>
  <si>
    <t>TOTAL SALARIES</t>
  </si>
  <si>
    <t>B</t>
  </si>
  <si>
    <t>FRINGE</t>
  </si>
  <si>
    <t>FY23 Fringe @39.50% + Tax @1.85%</t>
  </si>
  <si>
    <t>NICRA 1/3/23</t>
  </si>
  <si>
    <t xml:space="preserve">TOTAL FRINGE </t>
  </si>
  <si>
    <t>TOTAL SALARIES &amp; FRINGE</t>
  </si>
  <si>
    <t>C</t>
  </si>
  <si>
    <t>TRAVEL</t>
  </si>
  <si>
    <t>D</t>
  </si>
  <si>
    <t>EQUIPMENT</t>
  </si>
  <si>
    <t>E</t>
  </si>
  <si>
    <t>SUPPLIES</t>
  </si>
  <si>
    <t>F</t>
  </si>
  <si>
    <t xml:space="preserve">CONTRACTUAL </t>
  </si>
  <si>
    <t>G</t>
  </si>
  <si>
    <t>CONSTRUCTION</t>
  </si>
  <si>
    <t>H</t>
  </si>
  <si>
    <t>OTHER</t>
  </si>
  <si>
    <t>I</t>
  </si>
  <si>
    <t>SUB-TOTAL DIRECT CHARGES</t>
  </si>
  <si>
    <t>CONTRACTUAL - SUBRECIPIENT - LOCAL FISCAL</t>
  </si>
  <si>
    <t xml:space="preserve">MDCS RETAINED </t>
  </si>
  <si>
    <t>SUB-TOTAL CONTRACTUAL</t>
  </si>
  <si>
    <t>TOTAL DIRECT CHARGES</t>
  </si>
  <si>
    <t>J</t>
  </si>
  <si>
    <t>INDIRECT CHARGES</t>
  </si>
  <si>
    <t xml:space="preserve">FY23 External Indirect Cost Rate calculated at </t>
  </si>
  <si>
    <t xml:space="preserve">FY23 Internal Indirect Cost Rate calculated at </t>
  </si>
  <si>
    <t>TOTAL INDIRECT CHARGES</t>
  </si>
  <si>
    <t>K</t>
  </si>
  <si>
    <t>TOTAL BUDGET</t>
  </si>
  <si>
    <t>NARRATIVE</t>
  </si>
  <si>
    <t>Grantee costs associated with performing required administrative grant management activities related to financial accounting and reporting, auditing, contracting, procurement, financial oversight, monitoring, and other relevant financial activities.</t>
  </si>
  <si>
    <t>Program management activities related to project planning, development, implementation, providing ongoing technical assistance, program oversight, monitoring, and reporting.</t>
  </si>
  <si>
    <t>Health Insurance/Medicare, Life Insurance,Pension, Worker's Comp, Unemployment Comp</t>
  </si>
  <si>
    <t>NONE</t>
  </si>
  <si>
    <t>CONTRACTUAL</t>
  </si>
  <si>
    <t>MassHire Career Center</t>
  </si>
  <si>
    <t>Sum of Direct Charges (A-H)</t>
  </si>
  <si>
    <t>FY23 NEGOTIATED ICRA 1/3/2023</t>
  </si>
  <si>
    <t>FY23 State-External Indirect Cost Rate calculated at 4.35%</t>
  </si>
  <si>
    <t>FY23 AS&amp;T-Internal Indirect Cost Rate calculated at 3.19%</t>
  </si>
  <si>
    <t>TOTALS</t>
  </si>
  <si>
    <t>Sum of Direct Charges plus Indirect Charges (I+J)</t>
  </si>
  <si>
    <t>INSTRUCTIONS for LOCAL FISCAL DIRECTORS</t>
  </si>
  <si>
    <t>This budget document contains two budgets</t>
  </si>
  <si>
    <t>*</t>
  </si>
  <si>
    <t>The amounts shown in this budget are arbitrary and will be changed according to your local plan</t>
  </si>
  <si>
    <t>The LOCAL BUDGET is the total budget for local area</t>
  </si>
  <si>
    <t>The RETAINED BUDGET is linked to the LOCAL BUDGET</t>
  </si>
  <si>
    <t>The RETAINED and LOCAL BUDGETS are linked to the FSR</t>
  </si>
  <si>
    <t>Complete the LOCAL BUDGET for all budget planning</t>
  </si>
  <si>
    <t>Complete the RETAINED BUDGET:</t>
  </si>
  <si>
    <t>if local MDCS staff will be charged to the grant;</t>
  </si>
  <si>
    <t>otherwise, the RETAINED BUDGET is zero</t>
  </si>
  <si>
    <r>
      <t>The RETAINED BUDGET fringe and Indirect Rates are approved rates-</t>
    </r>
    <r>
      <rPr>
        <b/>
        <sz val="11"/>
        <color theme="1"/>
        <rFont val="Calibri"/>
        <family val="2"/>
        <scheme val="minor"/>
      </rPr>
      <t>THEY DO NOT CHANGE</t>
    </r>
  </si>
  <si>
    <t>Complete the FSR for quarter end reporting</t>
  </si>
  <si>
    <t>DATE</t>
  </si>
  <si>
    <t>MOD0</t>
  </si>
  <si>
    <t xml:space="preserve">Gateway City Pilot </t>
  </si>
  <si>
    <t>LOCAL FISCAL AGENT</t>
  </si>
  <si>
    <t>10/1/25 -9/30/26</t>
  </si>
  <si>
    <t>PROJECT SUPPORT</t>
  </si>
  <si>
    <t>FY26 Fringe</t>
  </si>
  <si>
    <t>CONTRACTUAL - SUBRECIPIENT - CAREER CENTER</t>
  </si>
  <si>
    <t>LOCAL CONTRACT</t>
  </si>
  <si>
    <t>`</t>
  </si>
  <si>
    <t>Local costs associated with performing required administrative grant management activities related to financial accounting and reporting, auditing, contracting, procurement, financial oversight, monitoring, and other relevant financial activities.</t>
  </si>
  <si>
    <t>CONTRACTOR TITLE</t>
  </si>
  <si>
    <t xml:space="preserve">BUDGET DATE </t>
  </si>
  <si>
    <t>MDCS RETAINED - LOCAL TITLE</t>
  </si>
  <si>
    <t>10/1/2025-9/30/2026</t>
  </si>
  <si>
    <t>FY26 Fringe @35.60% + Tax @2.21%</t>
  </si>
  <si>
    <t xml:space="preserve">FY26 External Indirect Cost Rate calculated at </t>
  </si>
  <si>
    <t xml:space="preserve">FY26 Internal Indirect Cost Rate calculated at </t>
  </si>
  <si>
    <t>FY26 NEGOTIATED ICRA as of 7/24/2025</t>
  </si>
  <si>
    <t>Salaries x Rate</t>
  </si>
  <si>
    <t>Total Direct Charges x Rate</t>
  </si>
  <si>
    <t>FISCAL STATUS REPORT FSR</t>
  </si>
  <si>
    <t>TITLE</t>
  </si>
  <si>
    <t xml:space="preserve">REPORTING </t>
  </si>
  <si>
    <t>PERIOD END</t>
  </si>
  <si>
    <t>FISCAL AGENT</t>
  </si>
  <si>
    <t>TOTAL FUNDS</t>
  </si>
  <si>
    <t>MDCS RETAINED</t>
  </si>
  <si>
    <t>REPORTED</t>
  </si>
  <si>
    <t>EXPENSES</t>
  </si>
  <si>
    <t>START DATE</t>
  </si>
  <si>
    <t>END DATE</t>
  </si>
  <si>
    <t>PHASE CODE</t>
  </si>
  <si>
    <t>PROGRAM CODE</t>
  </si>
  <si>
    <t>APPROPRIATION</t>
  </si>
  <si>
    <t>GRANT NUMBER</t>
  </si>
  <si>
    <t>CFDA</t>
  </si>
  <si>
    <t>MODIFICATION #</t>
  </si>
  <si>
    <t>ADMINISTRATION</t>
  </si>
  <si>
    <t>ACCRUALS</t>
  </si>
  <si>
    <t>OBLIGATIONS</t>
  </si>
  <si>
    <t>BUDGET BALANCE</t>
  </si>
  <si>
    <t xml:space="preserve">TOTAL Administration </t>
  </si>
  <si>
    <t>Administration Percentage</t>
  </si>
  <si>
    <t xml:space="preserve">PROGRAM </t>
  </si>
  <si>
    <t>Career Center</t>
  </si>
  <si>
    <t>Other Program - Workforce Board</t>
  </si>
  <si>
    <t xml:space="preserve">TOTAL Program </t>
  </si>
  <si>
    <t>TRAINING</t>
  </si>
  <si>
    <t>Occupational Skills Training (ITA)</t>
  </si>
  <si>
    <t>On-the-Job Training (OJT)</t>
  </si>
  <si>
    <t>Other Work Based Learning (WBL)</t>
  </si>
  <si>
    <t>Other - ESOL/Occupational Skills</t>
  </si>
  <si>
    <t>TOTAL Training</t>
  </si>
  <si>
    <t>SUPPORT SERVICES</t>
  </si>
  <si>
    <t>Support Services</t>
  </si>
  <si>
    <t>TOTAL Support Services</t>
  </si>
  <si>
    <t xml:space="preserve">CONTRACTED SERVICES </t>
  </si>
  <si>
    <t>Contracted Services-Vouchering</t>
  </si>
  <si>
    <t>TOTAL Contracted Services</t>
  </si>
  <si>
    <t>DIRECT CHARGES</t>
  </si>
  <si>
    <t>Indirect Charges</t>
  </si>
  <si>
    <t>-</t>
  </si>
  <si>
    <t xml:space="preserve"> TOTAL BUDGET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</si>
</sst>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  <numFmt numFmtId="167" formatCode="_(* #,##0.0000_);_(* \(#,##0.0000\);_(* &quot;-&quot;????_);_(@_)"/>
    <numFmt numFmtId="168" formatCode="0.000"/>
    <numFmt numFmtId="169" formatCode="_(&quot;$&quot;* #,##0_);_(&quot;$&quot;* \(#,##0\);_(&quot;$&quot;* &quot;-&quot;??_);_(@_)"/>
    <numFmt numFmtId="170" formatCode="&quot;$&quot;#,##0;[Red]&quot;$&quot;#,##0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b/>
      <sz val="10"/>
      <name val="Book Antiqua"/>
      <family val="1"/>
    </font>
    <font>
      <b/>
      <sz val="12"/>
      <name val="Book Antiqua"/>
      <family val="1"/>
    </font>
    <font>
      <sz val="10"/>
      <name val="Book Antiqua"/>
      <family val="1"/>
    </font>
    <font>
      <b/>
      <sz val="12"/>
      <color indexed="12"/>
      <name val="Book Antiqua"/>
      <family val="1"/>
    </font>
    <font>
      <sz val="8"/>
      <name val="Book Antiqua"/>
      <family val="1"/>
    </font>
    <font>
      <sz val="9"/>
      <name val="Book Antiqua"/>
      <family val="1"/>
    </font>
    <font>
      <b/>
      <sz val="10"/>
      <name val="Arial"/>
      <family val="2"/>
    </font>
    <font>
      <sz val="10"/>
      <name val="Arial"/>
      <family val="2"/>
    </font>
    <font>
      <i/>
      <sz val="10"/>
      <name val="Book Antiqua"/>
      <family val="1"/>
    </font>
    <font>
      <b/>
      <sz val="10"/>
      <color indexed="12"/>
      <name val="Book Antiqua"/>
      <family val="1"/>
    </font>
    <font>
      <sz val="8"/>
      <color theme="0"/>
      <name val="Book Antiqua"/>
      <family val="1"/>
    </font>
    <font>
      <i/>
      <sz val="9"/>
      <name val="Book Antiqua"/>
      <family val="1"/>
    </font>
    <font>
      <b/>
      <i/>
      <sz val="16"/>
      <color rgb="FF0000FF"/>
      <name val="Calibri Light"/>
      <family val="2"/>
    </font>
    <font>
      <b/>
      <i/>
      <sz val="11"/>
      <name val="Book Antiqua"/>
      <family val="1"/>
    </font>
    <font>
      <sz val="8"/>
      <color rgb="FF0D0D0D"/>
      <name val="Times New Roman"/>
      <family val="1"/>
    </font>
    <font>
      <b/>
      <sz val="18"/>
      <name val="Arial"/>
      <family val="2"/>
    </font>
    <font>
      <sz val="18"/>
      <color indexed="9"/>
      <name val="Arial"/>
      <family val="2"/>
    </font>
    <font>
      <b/>
      <sz val="18"/>
      <color indexed="9"/>
      <name val="Arial"/>
      <family val="2"/>
    </font>
    <font>
      <sz val="18"/>
      <name val="Arial"/>
      <family val="2"/>
    </font>
    <font>
      <b/>
      <sz val="18"/>
      <color indexed="18"/>
      <name val="Arial"/>
      <family val="2"/>
    </font>
    <font>
      <b/>
      <sz val="18"/>
      <color indexed="12"/>
      <name val="Arial"/>
      <family val="2"/>
    </font>
    <font>
      <sz val="12"/>
      <name val="Arial"/>
      <family val="2"/>
    </font>
    <font>
      <sz val="18"/>
      <color indexed="12"/>
      <name val="Arial"/>
      <family val="2"/>
    </font>
    <font>
      <b/>
      <sz val="12"/>
      <name val="Arial"/>
      <family val="2"/>
    </font>
    <font>
      <b/>
      <sz val="18"/>
      <color rgb="FF00B050"/>
      <name val="Arial"/>
      <family val="2"/>
    </font>
    <font>
      <b/>
      <sz val="18"/>
      <color rgb="FF0000FF"/>
      <name val="Arial"/>
      <family val="2"/>
    </font>
    <font>
      <b/>
      <sz val="20"/>
      <name val="Arial"/>
      <family val="2"/>
    </font>
    <font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2"/>
      <color rgb="FF0000FF"/>
      <name val="Calibri Light"/>
      <family val="2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8"/>
      <color theme="1"/>
      <name val="Book Antiqua"/>
      <family val="1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4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228">
    <xf numFmtId="0" fontId="0" fillId="0" borderId="0" xfId="0"/>
    <xf numFmtId="164" fontId="7" fillId="0" borderId="0" xfId="10" applyNumberFormat="1" applyFont="1" applyFill="1"/>
    <xf numFmtId="0" fontId="5" fillId="0" borderId="0" xfId="19" applyFont="1" applyAlignment="1">
      <alignment horizontal="center"/>
    </xf>
    <xf numFmtId="44" fontId="6" fillId="0" borderId="0" xfId="20" applyFont="1" applyFill="1" applyBorder="1" applyAlignment="1">
      <alignment horizontal="left"/>
    </xf>
    <xf numFmtId="14" fontId="10" fillId="0" borderId="0" xfId="20" applyNumberFormat="1" applyFont="1" applyFill="1" applyBorder="1" applyAlignment="1">
      <alignment horizontal="center"/>
    </xf>
    <xf numFmtId="0" fontId="6" fillId="0" borderId="0" xfId="19" applyFont="1" applyAlignment="1">
      <alignment horizontal="center"/>
    </xf>
    <xf numFmtId="44" fontId="7" fillId="0" borderId="0" xfId="20" applyFont="1" applyFill="1" applyBorder="1" applyAlignment="1">
      <alignment horizontal="center"/>
    </xf>
    <xf numFmtId="44" fontId="6" fillId="0" borderId="0" xfId="20" applyFont="1" applyFill="1" applyBorder="1" applyAlignment="1">
      <alignment horizontal="center"/>
    </xf>
    <xf numFmtId="0" fontId="7" fillId="0" borderId="0" xfId="19" applyFont="1"/>
    <xf numFmtId="43" fontId="7" fillId="0" borderId="0" xfId="21" applyFont="1" applyFill="1"/>
    <xf numFmtId="44" fontId="5" fillId="0" borderId="0" xfId="20" applyFont="1" applyFill="1" applyBorder="1" applyAlignment="1">
      <alignment horizontal="left"/>
    </xf>
    <xf numFmtId="165" fontId="8" fillId="0" borderId="0" xfId="20" applyNumberFormat="1" applyFont="1" applyFill="1" applyBorder="1" applyAlignment="1">
      <alignment horizontal="center"/>
    </xf>
    <xf numFmtId="166" fontId="7" fillId="0" borderId="0" xfId="19" applyNumberFormat="1" applyFont="1"/>
    <xf numFmtId="44" fontId="7" fillId="0" borderId="0" xfId="20" applyFont="1" applyFill="1" applyBorder="1"/>
    <xf numFmtId="165" fontId="7" fillId="0" borderId="0" xfId="19" applyNumberFormat="1" applyFont="1"/>
    <xf numFmtId="0" fontId="5" fillId="0" borderId="0" xfId="19" applyFont="1" applyAlignment="1">
      <alignment horizontal="left"/>
    </xf>
    <xf numFmtId="0" fontId="5" fillId="4" borderId="0" xfId="22" applyFont="1" applyFill="1" applyAlignment="1">
      <alignment horizontal="left"/>
    </xf>
    <xf numFmtId="0" fontId="11" fillId="0" borderId="5" xfId="19" applyFont="1" applyBorder="1" applyAlignment="1">
      <alignment horizontal="left"/>
    </xf>
    <xf numFmtId="43" fontId="5" fillId="0" borderId="5" xfId="21" applyFont="1" applyBorder="1" applyAlignment="1">
      <alignment horizontal="center"/>
    </xf>
    <xf numFmtId="0" fontId="5" fillId="0" borderId="5" xfId="19" applyFont="1" applyBorder="1" applyAlignment="1">
      <alignment horizontal="center" wrapText="1"/>
    </xf>
    <xf numFmtId="166" fontId="5" fillId="0" borderId="5" xfId="20" applyNumberFormat="1" applyFont="1" applyFill="1" applyBorder="1" applyAlignment="1">
      <alignment horizontal="center" wrapText="1"/>
    </xf>
    <xf numFmtId="164" fontId="15" fillId="0" borderId="0" xfId="23" applyNumberFormat="1" applyFont="1" applyFill="1" applyAlignment="1"/>
    <xf numFmtId="0" fontId="15" fillId="0" borderId="0" xfId="19" applyFont="1" applyAlignment="1">
      <alignment horizontal="center"/>
    </xf>
    <xf numFmtId="0" fontId="7" fillId="0" borderId="0" xfId="19" applyFont="1" applyAlignment="1">
      <alignment horizontal="center"/>
    </xf>
    <xf numFmtId="166" fontId="7" fillId="0" borderId="0" xfId="20" applyNumberFormat="1" applyFont="1" applyFill="1" applyBorder="1" applyAlignment="1">
      <alignment horizontal="center"/>
    </xf>
    <xf numFmtId="0" fontId="13" fillId="0" borderId="0" xfId="19" applyFont="1" applyAlignment="1">
      <alignment horizontal="left" indent="1"/>
    </xf>
    <xf numFmtId="43" fontId="13" fillId="0" borderId="0" xfId="19" applyNumberFormat="1" applyFont="1" applyAlignment="1">
      <alignment horizontal="center"/>
    </xf>
    <xf numFmtId="43" fontId="7" fillId="0" borderId="0" xfId="23" applyFont="1" applyFill="1" applyAlignment="1">
      <alignment horizontal="right"/>
    </xf>
    <xf numFmtId="164" fontId="7" fillId="0" borderId="0" xfId="24" applyNumberFormat="1" applyFont="1" applyFill="1" applyAlignment="1">
      <alignment horizontal="right"/>
    </xf>
    <xf numFmtId="164" fontId="7" fillId="0" borderId="0" xfId="21" applyNumberFormat="1" applyFont="1" applyFill="1"/>
    <xf numFmtId="43" fontId="7" fillId="0" borderId="0" xfId="19" applyNumberFormat="1" applyFont="1"/>
    <xf numFmtId="167" fontId="7" fillId="0" borderId="0" xfId="19" applyNumberFormat="1" applyFont="1"/>
    <xf numFmtId="0" fontId="7" fillId="0" borderId="0" xfId="19" applyFont="1" applyAlignment="1">
      <alignment horizontal="left" indent="1"/>
    </xf>
    <xf numFmtId="43" fontId="0" fillId="0" borderId="0" xfId="23" applyFont="1" applyFill="1"/>
    <xf numFmtId="14" fontId="13" fillId="0" borderId="0" xfId="19" applyNumberFormat="1" applyFont="1" applyAlignment="1">
      <alignment horizontal="center"/>
    </xf>
    <xf numFmtId="43" fontId="0" fillId="0" borderId="0" xfId="23" applyFont="1" applyFill="1" applyAlignment="1">
      <alignment horizontal="right"/>
    </xf>
    <xf numFmtId="0" fontId="5" fillId="0" borderId="6" xfId="19" applyFont="1" applyBorder="1"/>
    <xf numFmtId="2" fontId="5" fillId="0" borderId="6" xfId="19" applyNumberFormat="1" applyFont="1" applyBorder="1" applyAlignment="1">
      <alignment horizontal="right"/>
    </xf>
    <xf numFmtId="164" fontId="5" fillId="0" borderId="6" xfId="24" applyNumberFormat="1" applyFont="1" applyFill="1" applyBorder="1" applyAlignment="1">
      <alignment horizontal="right"/>
    </xf>
    <xf numFmtId="0" fontId="5" fillId="0" borderId="0" xfId="19" applyFont="1"/>
    <xf numFmtId="168" fontId="5" fillId="0" borderId="0" xfId="19" applyNumberFormat="1" applyFont="1" applyAlignment="1">
      <alignment horizontal="center"/>
    </xf>
    <xf numFmtId="164" fontId="5" fillId="0" borderId="0" xfId="24" applyNumberFormat="1" applyFont="1" applyFill="1" applyBorder="1" applyAlignment="1">
      <alignment horizontal="right"/>
    </xf>
    <xf numFmtId="0" fontId="9" fillId="0" borderId="0" xfId="19" applyFont="1" applyAlignment="1">
      <alignment horizontal="center" vertical="center"/>
    </xf>
    <xf numFmtId="10" fontId="7" fillId="0" borderId="0" xfId="25" applyNumberFormat="1" applyFont="1" applyFill="1" applyBorder="1"/>
    <xf numFmtId="164" fontId="7" fillId="0" borderId="0" xfId="24" applyNumberFormat="1" applyFont="1" applyFill="1" applyBorder="1" applyAlignment="1">
      <alignment horizontal="right"/>
    </xf>
    <xf numFmtId="10" fontId="5" fillId="0" borderId="6" xfId="26" applyNumberFormat="1" applyFont="1" applyFill="1" applyBorder="1" applyAlignment="1">
      <alignment horizontal="center"/>
    </xf>
    <xf numFmtId="168" fontId="5" fillId="0" borderId="6" xfId="19" applyNumberFormat="1" applyFont="1" applyBorder="1" applyAlignment="1">
      <alignment horizontal="center"/>
    </xf>
    <xf numFmtId="164" fontId="5" fillId="0" borderId="6" xfId="23" applyNumberFormat="1" applyFont="1" applyFill="1" applyBorder="1" applyAlignment="1">
      <alignment horizontal="center"/>
    </xf>
    <xf numFmtId="43" fontId="5" fillId="0" borderId="0" xfId="21" applyFont="1" applyFill="1"/>
    <xf numFmtId="164" fontId="5" fillId="0" borderId="0" xfId="23" applyNumberFormat="1" applyFont="1" applyFill="1" applyBorder="1" applyAlignment="1">
      <alignment horizontal="center"/>
    </xf>
    <xf numFmtId="0" fontId="5" fillId="0" borderId="6" xfId="19" applyFont="1" applyBorder="1" applyAlignment="1">
      <alignment horizontal="center"/>
    </xf>
    <xf numFmtId="164" fontId="5" fillId="0" borderId="6" xfId="23" applyNumberFormat="1" applyFont="1" applyFill="1" applyBorder="1" applyAlignment="1">
      <alignment horizontal="right"/>
    </xf>
    <xf numFmtId="164" fontId="5" fillId="0" borderId="0" xfId="23" applyNumberFormat="1" applyFont="1" applyFill="1" applyBorder="1" applyAlignment="1">
      <alignment horizontal="right"/>
    </xf>
    <xf numFmtId="0" fontId="5" fillId="0" borderId="0" xfId="19" applyFont="1" applyAlignment="1">
      <alignment horizontal="left" indent="1"/>
    </xf>
    <xf numFmtId="164" fontId="5" fillId="0" borderId="3" xfId="19" applyNumberFormat="1" applyFont="1" applyBorder="1"/>
    <xf numFmtId="0" fontId="5" fillId="0" borderId="7" xfId="19" applyFont="1" applyBorder="1"/>
    <xf numFmtId="10" fontId="5" fillId="0" borderId="0" xfId="19" applyNumberFormat="1" applyFont="1" applyAlignment="1">
      <alignment horizontal="center"/>
    </xf>
    <xf numFmtId="164" fontId="7" fillId="0" borderId="0" xfId="19" applyNumberFormat="1" applyFont="1"/>
    <xf numFmtId="10" fontId="5" fillId="0" borderId="0" xfId="26" applyNumberFormat="1" applyFont="1" applyFill="1" applyBorder="1" applyAlignment="1">
      <alignment horizontal="center"/>
    </xf>
    <xf numFmtId="165" fontId="7" fillId="0" borderId="0" xfId="20" applyNumberFormat="1" applyFont="1" applyFill="1" applyBorder="1" applyAlignment="1">
      <alignment horizontal="right"/>
    </xf>
    <xf numFmtId="0" fontId="9" fillId="0" borderId="0" xfId="19" applyFont="1"/>
    <xf numFmtId="43" fontId="7" fillId="0" borderId="0" xfId="21" applyFont="1" applyFill="1" applyBorder="1"/>
    <xf numFmtId="0" fontId="14" fillId="5" borderId="3" xfId="19" applyFont="1" applyFill="1" applyBorder="1"/>
    <xf numFmtId="44" fontId="7" fillId="5" borderId="3" xfId="20" applyFont="1" applyFill="1" applyBorder="1"/>
    <xf numFmtId="44" fontId="7" fillId="5" borderId="3" xfId="20" applyFont="1" applyFill="1" applyBorder="1" applyAlignment="1">
      <alignment horizontal="center"/>
    </xf>
    <xf numFmtId="169" fontId="14" fillId="5" borderId="6" xfId="20" applyNumberFormat="1" applyFont="1" applyFill="1" applyBorder="1"/>
    <xf numFmtId="43" fontId="9" fillId="0" borderId="0" xfId="21" applyFont="1" applyFill="1" applyBorder="1"/>
    <xf numFmtId="43" fontId="5" fillId="0" borderId="0" xfId="21" applyFont="1" applyFill="1" applyBorder="1"/>
    <xf numFmtId="9" fontId="9" fillId="0" borderId="0" xfId="12" applyFont="1" applyFill="1" applyBorder="1"/>
    <xf numFmtId="164" fontId="15" fillId="0" borderId="0" xfId="21" applyNumberFormat="1" applyFont="1" applyFill="1" applyBorder="1" applyAlignment="1">
      <alignment horizontal="center"/>
    </xf>
    <xf numFmtId="43" fontId="9" fillId="0" borderId="0" xfId="19" applyNumberFormat="1" applyFont="1"/>
    <xf numFmtId="164" fontId="7" fillId="0" borderId="0" xfId="21" applyNumberFormat="1" applyFont="1" applyFill="1" applyBorder="1"/>
    <xf numFmtId="169" fontId="9" fillId="0" borderId="0" xfId="19" applyNumberFormat="1" applyFont="1"/>
    <xf numFmtId="44" fontId="5" fillId="0" borderId="0" xfId="27" applyFont="1" applyFill="1" applyBorder="1" applyAlignment="1">
      <alignment horizontal="left"/>
    </xf>
    <xf numFmtId="0" fontId="4" fillId="0" borderId="0" xfId="19"/>
    <xf numFmtId="43" fontId="7" fillId="0" borderId="0" xfId="23" applyFont="1" applyFill="1" applyBorder="1"/>
    <xf numFmtId="43" fontId="7" fillId="0" borderId="0" xfId="23" applyFont="1" applyFill="1" applyBorder="1" applyAlignment="1">
      <alignment horizontal="center"/>
    </xf>
    <xf numFmtId="164" fontId="9" fillId="0" borderId="0" xfId="19" applyNumberFormat="1" applyFont="1"/>
    <xf numFmtId="44" fontId="18" fillId="0" borderId="0" xfId="27" applyFont="1" applyFill="1" applyBorder="1" applyAlignment="1">
      <alignment horizontal="left"/>
    </xf>
    <xf numFmtId="0" fontId="5" fillId="0" borderId="0" xfId="19" applyFont="1" applyAlignment="1">
      <alignment horizontal="center" vertical="top"/>
    </xf>
    <xf numFmtId="44" fontId="5" fillId="0" borderId="0" xfId="27" applyFont="1" applyFill="1" applyBorder="1" applyAlignment="1">
      <alignment horizontal="left" vertical="top" indent="1"/>
    </xf>
    <xf numFmtId="0" fontId="7" fillId="0" borderId="0" xfId="19" applyFont="1" applyAlignment="1">
      <alignment vertical="top" readingOrder="1"/>
    </xf>
    <xf numFmtId="0" fontId="19" fillId="0" borderId="0" xfId="19" applyFont="1" applyAlignment="1">
      <alignment vertical="center" wrapText="1"/>
    </xf>
    <xf numFmtId="44" fontId="5" fillId="0" borderId="0" xfId="27" applyFont="1" applyFill="1" applyBorder="1" applyAlignment="1">
      <alignment horizontal="left" vertical="top"/>
    </xf>
    <xf numFmtId="44" fontId="7" fillId="0" borderId="0" xfId="27" applyFont="1" applyFill="1" applyBorder="1"/>
    <xf numFmtId="44" fontId="7" fillId="0" borderId="0" xfId="27" applyFont="1" applyFill="1" applyBorder="1" applyAlignment="1">
      <alignment horizontal="center"/>
    </xf>
    <xf numFmtId="0" fontId="4" fillId="0" borderId="0" xfId="19" applyAlignment="1">
      <alignment horizontal="center"/>
    </xf>
    <xf numFmtId="0" fontId="7" fillId="0" borderId="0" xfId="19" applyFont="1" applyAlignment="1">
      <alignment horizontal="left"/>
    </xf>
    <xf numFmtId="0" fontId="10" fillId="0" borderId="0" xfId="7" applyFont="1" applyAlignment="1">
      <alignment horizontal="center"/>
    </xf>
    <xf numFmtId="44" fontId="10" fillId="0" borderId="0" xfId="20" applyFont="1" applyFill="1" applyBorder="1" applyAlignment="1">
      <alignment horizontal="center"/>
    </xf>
    <xf numFmtId="14" fontId="10" fillId="0" borderId="0" xfId="19" quotePrefix="1" applyNumberFormat="1" applyFont="1" applyAlignment="1">
      <alignment horizontal="center" vertical="top"/>
    </xf>
    <xf numFmtId="0" fontId="10" fillId="0" borderId="0" xfId="19" applyFont="1" applyAlignment="1">
      <alignment horizontal="center"/>
    </xf>
    <xf numFmtId="0" fontId="5" fillId="0" borderId="8" xfId="19" applyFont="1" applyBorder="1"/>
    <xf numFmtId="0" fontId="5" fillId="0" borderId="8" xfId="19" applyFont="1" applyBorder="1" applyAlignment="1">
      <alignment horizontal="center"/>
    </xf>
    <xf numFmtId="164" fontId="5" fillId="0" borderId="8" xfId="23" applyNumberFormat="1" applyFont="1" applyFill="1" applyBorder="1" applyAlignment="1">
      <alignment horizontal="right"/>
    </xf>
    <xf numFmtId="9" fontId="7" fillId="0" borderId="6" xfId="19" applyNumberFormat="1" applyFont="1" applyBorder="1" applyAlignment="1">
      <alignment horizontal="center" vertical="center"/>
    </xf>
    <xf numFmtId="44" fontId="7" fillId="0" borderId="6" xfId="20" applyFont="1" applyFill="1" applyBorder="1" applyAlignment="1">
      <alignment horizontal="center"/>
    </xf>
    <xf numFmtId="164" fontId="7" fillId="0" borderId="6" xfId="1" applyNumberFormat="1" applyFont="1" applyFill="1" applyBorder="1" applyAlignment="1">
      <alignment horizontal="center"/>
    </xf>
    <xf numFmtId="0" fontId="20" fillId="8" borderId="9" xfId="0" applyFont="1" applyFill="1" applyBorder="1" applyAlignment="1">
      <alignment horizontal="center"/>
    </xf>
    <xf numFmtId="0" fontId="21" fillId="8" borderId="10" xfId="0" applyFont="1" applyFill="1" applyBorder="1"/>
    <xf numFmtId="0" fontId="23" fillId="8" borderId="10" xfId="0" applyFont="1" applyFill="1" applyBorder="1"/>
    <xf numFmtId="0" fontId="23" fillId="0" borderId="0" xfId="0" applyFont="1"/>
    <xf numFmtId="0" fontId="22" fillId="9" borderId="0" xfId="0" applyFont="1" applyFill="1"/>
    <xf numFmtId="164" fontId="20" fillId="0" borderId="0" xfId="1" applyNumberFormat="1" applyFont="1" applyFill="1" applyBorder="1" applyAlignment="1">
      <alignment horizontal="center"/>
    </xf>
    <xf numFmtId="0" fontId="23" fillId="9" borderId="0" xfId="0" applyFont="1" applyFill="1"/>
    <xf numFmtId="14" fontId="24" fillId="0" borderId="0" xfId="1" applyNumberFormat="1" applyFont="1" applyFill="1" applyBorder="1" applyAlignment="1">
      <alignment horizontal="left" indent="1"/>
    </xf>
    <xf numFmtId="14" fontId="24" fillId="0" borderId="0" xfId="1" applyNumberFormat="1" applyFont="1" applyFill="1" applyBorder="1" applyAlignment="1">
      <alignment horizontal="center"/>
    </xf>
    <xf numFmtId="0" fontId="25" fillId="0" borderId="12" xfId="0" applyFont="1" applyBorder="1" applyAlignment="1">
      <alignment horizontal="left" wrapText="1"/>
    </xf>
    <xf numFmtId="0" fontId="20" fillId="0" borderId="0" xfId="1" applyNumberFormat="1" applyFont="1" applyFill="1" applyBorder="1" applyAlignment="1">
      <alignment horizontal="left" indent="1"/>
    </xf>
    <xf numFmtId="164" fontId="20" fillId="0" borderId="0" xfId="1" applyNumberFormat="1" applyFont="1" applyFill="1" applyBorder="1" applyAlignment="1">
      <alignment horizontal="left" indent="1"/>
    </xf>
    <xf numFmtId="164" fontId="20" fillId="0" borderId="13" xfId="1" quotePrefix="1" applyNumberFormat="1" applyFont="1" applyFill="1" applyBorder="1" applyAlignment="1">
      <alignment horizontal="center"/>
    </xf>
    <xf numFmtId="0" fontId="25" fillId="9" borderId="0" xfId="0" applyFont="1" applyFill="1"/>
    <xf numFmtId="170" fontId="25" fillId="0" borderId="0" xfId="2" applyNumberFormat="1" applyFont="1" applyFill="1" applyBorder="1" applyAlignment="1">
      <alignment horizontal="center"/>
    </xf>
    <xf numFmtId="0" fontId="25" fillId="0" borderId="0" xfId="0" applyFont="1"/>
    <xf numFmtId="170" fontId="25" fillId="0" borderId="13" xfId="2" applyNumberFormat="1" applyFont="1" applyFill="1" applyBorder="1" applyAlignment="1">
      <alignment horizontal="center"/>
    </xf>
    <xf numFmtId="0" fontId="24" fillId="0" borderId="12" xfId="0" applyFont="1" applyBorder="1" applyAlignment="1">
      <alignment horizontal="left" indent="2"/>
    </xf>
    <xf numFmtId="0" fontId="24" fillId="9" borderId="0" xfId="0" applyFont="1" applyFill="1"/>
    <xf numFmtId="0" fontId="20" fillId="0" borderId="0" xfId="0" applyFont="1" applyAlignment="1">
      <alignment horizontal="center"/>
    </xf>
    <xf numFmtId="0" fontId="0" fillId="0" borderId="13" xfId="0" applyBorder="1"/>
    <xf numFmtId="164" fontId="20" fillId="0" borderId="13" xfId="1" applyNumberFormat="1" applyFont="1" applyFill="1" applyBorder="1" applyAlignment="1">
      <alignment horizontal="center"/>
    </xf>
    <xf numFmtId="0" fontId="20" fillId="0" borderId="12" xfId="0" applyFont="1" applyBorder="1" applyAlignment="1">
      <alignment horizontal="left" indent="1"/>
    </xf>
    <xf numFmtId="0" fontId="20" fillId="9" borderId="0" xfId="0" applyFont="1" applyFill="1"/>
    <xf numFmtId="0" fontId="20" fillId="0" borderId="0" xfId="1" applyNumberFormat="1" applyFont="1" applyFill="1" applyBorder="1" applyAlignment="1">
      <alignment horizontal="center"/>
    </xf>
    <xf numFmtId="0" fontId="22" fillId="8" borderId="12" xfId="0" applyFont="1" applyFill="1" applyBorder="1" applyAlignment="1">
      <alignment horizontal="left"/>
    </xf>
    <xf numFmtId="0" fontId="22" fillId="8" borderId="0" xfId="0" applyFont="1" applyFill="1" applyAlignment="1">
      <alignment horizontal="center"/>
    </xf>
    <xf numFmtId="0" fontId="22" fillId="8" borderId="13" xfId="0" applyFont="1" applyFill="1" applyBorder="1" applyAlignment="1">
      <alignment horizontal="center"/>
    </xf>
    <xf numFmtId="0" fontId="20" fillId="7" borderId="12" xfId="0" applyFont="1" applyFill="1" applyBorder="1" applyAlignment="1">
      <alignment horizontal="left"/>
    </xf>
    <xf numFmtId="164" fontId="21" fillId="9" borderId="0" xfId="1" applyNumberFormat="1" applyFont="1" applyFill="1" applyBorder="1"/>
    <xf numFmtId="164" fontId="20" fillId="7" borderId="1" xfId="1" applyNumberFormat="1" applyFont="1" applyFill="1" applyBorder="1" applyAlignment="1">
      <alignment horizontal="center" vertical="center"/>
    </xf>
    <xf numFmtId="164" fontId="21" fillId="9" borderId="1" xfId="1" applyNumberFormat="1" applyFont="1" applyFill="1" applyBorder="1" applyAlignment="1">
      <alignment horizontal="center" vertical="center"/>
    </xf>
    <xf numFmtId="164" fontId="20" fillId="7" borderId="14" xfId="1" applyNumberFormat="1" applyFont="1" applyFill="1" applyBorder="1" applyAlignment="1">
      <alignment horizontal="center" vertical="center"/>
    </xf>
    <xf numFmtId="44" fontId="23" fillId="0" borderId="0" xfId="0" applyNumberFormat="1" applyFont="1"/>
    <xf numFmtId="0" fontId="21" fillId="9" borderId="0" xfId="0" applyFont="1" applyFill="1"/>
    <xf numFmtId="0" fontId="21" fillId="9" borderId="1" xfId="0" applyFont="1" applyFill="1" applyBorder="1" applyAlignment="1">
      <alignment horizontal="center" vertical="center"/>
    </xf>
    <xf numFmtId="9" fontId="26" fillId="0" borderId="15" xfId="3" applyFont="1" applyBorder="1" applyAlignment="1">
      <alignment horizontal="right" vertical="center"/>
    </xf>
    <xf numFmtId="9" fontId="23" fillId="0" borderId="15" xfId="3" applyFont="1" applyBorder="1" applyAlignment="1">
      <alignment horizontal="center" vertical="center"/>
    </xf>
    <xf numFmtId="9" fontId="26" fillId="0" borderId="16" xfId="3" applyFont="1" applyBorder="1" applyAlignment="1">
      <alignment horizontal="right" vertical="center"/>
    </xf>
    <xf numFmtId="0" fontId="22" fillId="10" borderId="12" xfId="0" applyFont="1" applyFill="1" applyBorder="1" applyAlignment="1">
      <alignment horizontal="left"/>
    </xf>
    <xf numFmtId="0" fontId="23" fillId="10" borderId="1" xfId="0" applyFont="1" applyFill="1" applyBorder="1" applyAlignment="1">
      <alignment horizontal="center" vertical="center"/>
    </xf>
    <xf numFmtId="0" fontId="23" fillId="10" borderId="13" xfId="0" applyFont="1" applyFill="1" applyBorder="1" applyAlignment="1">
      <alignment horizontal="center" vertical="center"/>
    </xf>
    <xf numFmtId="0" fontId="23" fillId="0" borderId="12" xfId="0" applyFont="1" applyBorder="1" applyAlignment="1">
      <alignment horizontal="left" wrapText="1"/>
    </xf>
    <xf numFmtId="164" fontId="23" fillId="0" borderId="1" xfId="1" applyNumberFormat="1" applyFont="1" applyBorder="1" applyAlignment="1">
      <alignment horizontal="center" vertical="center"/>
    </xf>
    <xf numFmtId="164" fontId="23" fillId="0" borderId="1" xfId="1" applyNumberFormat="1" applyFont="1" applyFill="1" applyBorder="1" applyAlignment="1">
      <alignment horizontal="center" vertical="center"/>
    </xf>
    <xf numFmtId="164" fontId="23" fillId="0" borderId="17" xfId="1" applyNumberFormat="1" applyFont="1" applyBorder="1" applyAlignment="1">
      <alignment horizontal="center" vertical="center"/>
    </xf>
    <xf numFmtId="164" fontId="23" fillId="0" borderId="0" xfId="0" applyNumberFormat="1" applyFont="1"/>
    <xf numFmtId="0" fontId="23" fillId="0" borderId="12" xfId="0" applyFont="1" applyBorder="1" applyAlignment="1">
      <alignment horizontal="left" indent="1"/>
    </xf>
    <xf numFmtId="164" fontId="20" fillId="7" borderId="18" xfId="1" applyNumberFormat="1" applyFont="1" applyFill="1" applyBorder="1" applyAlignment="1">
      <alignment horizontal="center" vertical="center"/>
    </xf>
    <xf numFmtId="164" fontId="25" fillId="9" borderId="0" xfId="0" applyNumberFormat="1" applyFont="1" applyFill="1"/>
    <xf numFmtId="164" fontId="25" fillId="7" borderId="1" xfId="0" applyNumberFormat="1" applyFont="1" applyFill="1" applyBorder="1" applyAlignment="1">
      <alignment horizontal="center" vertical="center"/>
    </xf>
    <xf numFmtId="164" fontId="25" fillId="7" borderId="18" xfId="0" applyNumberFormat="1" applyFont="1" applyFill="1" applyBorder="1" applyAlignment="1">
      <alignment horizontal="center" vertical="center"/>
    </xf>
    <xf numFmtId="164" fontId="23" fillId="0" borderId="1" xfId="0" applyNumberFormat="1" applyFont="1" applyBorder="1" applyAlignment="1">
      <alignment horizontal="center" vertical="center"/>
    </xf>
    <xf numFmtId="164" fontId="23" fillId="6" borderId="1" xfId="0" applyNumberFormat="1" applyFont="1" applyFill="1" applyBorder="1" applyAlignment="1">
      <alignment horizontal="center" vertical="center"/>
    </xf>
    <xf numFmtId="164" fontId="23" fillId="4" borderId="16" xfId="0" applyNumberFormat="1" applyFont="1" applyFill="1" applyBorder="1" applyAlignment="1">
      <alignment horizontal="center" vertical="center"/>
    </xf>
    <xf numFmtId="0" fontId="25" fillId="7" borderId="12" xfId="0" applyFont="1" applyFill="1" applyBorder="1" applyAlignment="1">
      <alignment horizontal="left"/>
    </xf>
    <xf numFmtId="164" fontId="25" fillId="7" borderId="15" xfId="0" applyNumberFormat="1" applyFont="1" applyFill="1" applyBorder="1" applyAlignment="1">
      <alignment horizontal="center" vertical="center"/>
    </xf>
    <xf numFmtId="164" fontId="25" fillId="9" borderId="0" xfId="0" applyNumberFormat="1" applyFont="1" applyFill="1" applyAlignment="1">
      <alignment horizontal="center" vertical="center"/>
    </xf>
    <xf numFmtId="0" fontId="21" fillId="9" borderId="0" xfId="0" applyFont="1" applyFill="1" applyAlignment="1">
      <alignment horizontal="center" vertical="center"/>
    </xf>
    <xf numFmtId="9" fontId="23" fillId="11" borderId="1" xfId="0" applyNumberFormat="1" applyFont="1" applyFill="1" applyBorder="1" applyAlignment="1">
      <alignment horizontal="center" vertical="center"/>
    </xf>
    <xf numFmtId="164" fontId="23" fillId="11" borderId="18" xfId="0" applyNumberFormat="1" applyFont="1" applyFill="1" applyBorder="1" applyAlignment="1">
      <alignment horizontal="center" vertical="center"/>
    </xf>
    <xf numFmtId="0" fontId="21" fillId="9" borderId="19" xfId="0" applyFont="1" applyFill="1" applyBorder="1"/>
    <xf numFmtId="0" fontId="21" fillId="9" borderId="19" xfId="0" applyFont="1" applyFill="1" applyBorder="1" applyAlignment="1">
      <alignment horizontal="center" vertical="center"/>
    </xf>
    <xf numFmtId="164" fontId="27" fillId="6" borderId="20" xfId="1" applyNumberFormat="1" applyFont="1" applyFill="1" applyBorder="1" applyAlignment="1">
      <alignment horizontal="center" vertical="center"/>
    </xf>
    <xf numFmtId="164" fontId="27" fillId="6" borderId="21" xfId="1" applyNumberFormat="1" applyFont="1" applyFill="1" applyBorder="1" applyAlignment="1">
      <alignment horizontal="center" vertical="center"/>
    </xf>
    <xf numFmtId="43" fontId="23" fillId="0" borderId="0" xfId="1" applyFont="1"/>
    <xf numFmtId="43" fontId="23" fillId="0" borderId="0" xfId="0" applyNumberFormat="1" applyFont="1"/>
    <xf numFmtId="44" fontId="20" fillId="0" borderId="0" xfId="1" applyNumberFormat="1" applyFont="1" applyFill="1" applyBorder="1" applyAlignment="1">
      <alignment horizontal="center"/>
    </xf>
    <xf numFmtId="9" fontId="7" fillId="0" borderId="0" xfId="19" applyNumberFormat="1" applyFont="1" applyAlignment="1">
      <alignment horizontal="left"/>
    </xf>
    <xf numFmtId="0" fontId="29" fillId="11" borderId="12" xfId="0" applyFont="1" applyFill="1" applyBorder="1" applyAlignment="1">
      <alignment wrapText="1"/>
    </xf>
    <xf numFmtId="0" fontId="20" fillId="0" borderId="12" xfId="0" applyFont="1" applyBorder="1" applyAlignment="1">
      <alignment horizontal="left"/>
    </xf>
    <xf numFmtId="14" fontId="20" fillId="3" borderId="0" xfId="1" applyNumberFormat="1" applyFont="1" applyFill="1" applyBorder="1" applyAlignment="1">
      <alignment horizontal="center"/>
    </xf>
    <xf numFmtId="0" fontId="30" fillId="0" borderId="12" xfId="0" applyFont="1" applyBorder="1" applyAlignment="1">
      <alignment horizontal="left" indent="1"/>
    </xf>
    <xf numFmtId="170" fontId="29" fillId="12" borderId="3" xfId="2" applyNumberFormat="1" applyFont="1" applyFill="1" applyBorder="1" applyAlignment="1">
      <alignment horizontal="center"/>
    </xf>
    <xf numFmtId="170" fontId="30" fillId="0" borderId="5" xfId="2" applyNumberFormat="1" applyFont="1" applyFill="1" applyBorder="1" applyAlignment="1">
      <alignment horizontal="center"/>
    </xf>
    <xf numFmtId="170" fontId="20" fillId="0" borderId="5" xfId="2" applyNumberFormat="1" applyFont="1" applyFill="1" applyBorder="1" applyAlignment="1">
      <alignment horizontal="center"/>
    </xf>
    <xf numFmtId="9" fontId="23" fillId="6" borderId="22" xfId="0" applyNumberFormat="1" applyFont="1" applyFill="1" applyBorder="1" applyAlignment="1">
      <alignment horizontal="center" vertical="center"/>
    </xf>
    <xf numFmtId="9" fontId="26" fillId="0" borderId="1" xfId="0" applyNumberFormat="1" applyFont="1" applyBorder="1" applyAlignment="1">
      <alignment horizontal="right" vertical="center"/>
    </xf>
    <xf numFmtId="14" fontId="30" fillId="2" borderId="13" xfId="1" applyNumberFormat="1" applyFont="1" applyFill="1" applyBorder="1" applyAlignment="1">
      <alignment horizontal="center"/>
    </xf>
    <xf numFmtId="0" fontId="31" fillId="0" borderId="12" xfId="0" applyFont="1" applyBorder="1" applyAlignment="1">
      <alignment horizontal="left"/>
    </xf>
    <xf numFmtId="43" fontId="29" fillId="11" borderId="24" xfId="1" applyFont="1" applyFill="1" applyBorder="1" applyAlignment="1">
      <alignment horizontal="center" vertical="center"/>
    </xf>
    <xf numFmtId="164" fontId="25" fillId="7" borderId="24" xfId="0" applyNumberFormat="1" applyFont="1" applyFill="1" applyBorder="1" applyAlignment="1">
      <alignment horizontal="center" vertical="center"/>
    </xf>
    <xf numFmtId="164" fontId="25" fillId="9" borderId="2" xfId="0" applyNumberFormat="1" applyFont="1" applyFill="1" applyBorder="1" applyAlignment="1">
      <alignment horizontal="center" vertical="center"/>
    </xf>
    <xf numFmtId="164" fontId="23" fillId="0" borderId="24" xfId="0" applyNumberFormat="1" applyFont="1" applyBorder="1" applyAlignment="1">
      <alignment horizontal="center" vertical="center"/>
    </xf>
    <xf numFmtId="0" fontId="23" fillId="10" borderId="4" xfId="0" applyFont="1" applyFill="1" applyBorder="1" applyAlignment="1">
      <alignment horizontal="center" vertical="center"/>
    </xf>
    <xf numFmtId="0" fontId="25" fillId="6" borderId="23" xfId="0" applyFont="1" applyFill="1" applyBorder="1" applyAlignment="1">
      <alignment horizontal="left" indent="1"/>
    </xf>
    <xf numFmtId="0" fontId="29" fillId="12" borderId="23" xfId="0" applyFont="1" applyFill="1" applyBorder="1" applyAlignment="1">
      <alignment horizontal="left"/>
    </xf>
    <xf numFmtId="164" fontId="9" fillId="0" borderId="0" xfId="21" applyNumberFormat="1" applyFont="1" applyFill="1" applyBorder="1" applyAlignment="1">
      <alignment horizontal="center"/>
    </xf>
    <xf numFmtId="164" fontId="7" fillId="0" borderId="0" xfId="21" applyNumberFormat="1" applyFont="1" applyFill="1" applyBorder="1" applyAlignment="1">
      <alignment horizontal="center"/>
    </xf>
    <xf numFmtId="164" fontId="28" fillId="0" borderId="0" xfId="1" applyNumberFormat="1" applyFont="1" applyFill="1" applyBorder="1" applyAlignment="1">
      <alignment horizontal="center"/>
    </xf>
    <xf numFmtId="0" fontId="0" fillId="0" borderId="0" xfId="0" applyAlignment="1">
      <alignment horizontal="left" indent="1"/>
    </xf>
    <xf numFmtId="0" fontId="2" fillId="0" borderId="0" xfId="0" applyFont="1"/>
    <xf numFmtId="0" fontId="33" fillId="0" borderId="0" xfId="0" applyFont="1" applyAlignment="1">
      <alignment horizontal="right"/>
    </xf>
    <xf numFmtId="0" fontId="34" fillId="0" borderId="0" xfId="0" applyFont="1"/>
    <xf numFmtId="14" fontId="0" fillId="0" borderId="0" xfId="0" applyNumberFormat="1"/>
    <xf numFmtId="10" fontId="4" fillId="0" borderId="0" xfId="19" applyNumberFormat="1" applyAlignment="1">
      <alignment horizontal="center"/>
    </xf>
    <xf numFmtId="164" fontId="20" fillId="0" borderId="0" xfId="1" applyNumberFormat="1" applyFont="1" applyFill="1" applyBorder="1" applyAlignment="1">
      <alignment horizontal="center" wrapText="1"/>
    </xf>
    <xf numFmtId="14" fontId="7" fillId="0" borderId="0" xfId="20" applyNumberFormat="1" applyFont="1" applyFill="1" applyBorder="1" applyAlignment="1">
      <alignment horizontal="center"/>
    </xf>
    <xf numFmtId="44" fontId="10" fillId="0" borderId="0" xfId="20" applyNumberFormat="1" applyFont="1" applyFill="1" applyBorder="1" applyAlignment="1">
      <alignment horizontal="center"/>
    </xf>
    <xf numFmtId="164" fontId="38" fillId="0" borderId="0" xfId="23" applyNumberFormat="1" applyFont="1" applyFill="1" applyAlignment="1"/>
    <xf numFmtId="0" fontId="38" fillId="0" borderId="0" xfId="19" applyFont="1" applyAlignment="1"/>
    <xf numFmtId="164" fontId="38" fillId="0" borderId="0" xfId="23" applyNumberFormat="1" applyFont="1" applyFill="1" applyAlignment="1">
      <alignment horizontal="right"/>
    </xf>
    <xf numFmtId="0" fontId="38" fillId="0" borderId="0" xfId="19" applyFont="1" applyAlignment="1">
      <alignment horizontal="right"/>
    </xf>
    <xf numFmtId="0" fontId="14" fillId="3" borderId="3" xfId="19" applyFont="1" applyFill="1" applyBorder="1"/>
    <xf numFmtId="44" fontId="7" fillId="3" borderId="3" xfId="20" applyFont="1" applyFill="1" applyBorder="1"/>
    <xf numFmtId="44" fontId="7" fillId="3" borderId="3" xfId="20" applyFont="1" applyFill="1" applyBorder="1" applyAlignment="1">
      <alignment horizontal="center"/>
    </xf>
    <xf numFmtId="169" fontId="14" fillId="3" borderId="6" xfId="20" applyNumberFormat="1" applyFont="1" applyFill="1" applyBorder="1"/>
    <xf numFmtId="44" fontId="7" fillId="0" borderId="0" xfId="27" applyFont="1" applyFill="1" applyBorder="1" applyAlignment="1">
      <alignment vertical="top" wrapText="1"/>
    </xf>
    <xf numFmtId="0" fontId="22" fillId="8" borderId="10" xfId="0" applyFont="1" applyFill="1" applyBorder="1" applyAlignment="1">
      <alignment horizontal="center"/>
    </xf>
    <xf numFmtId="0" fontId="10" fillId="0" borderId="0" xfId="13" applyFont="1" applyAlignment="1">
      <alignment horizontal="left" vertical="top" wrapText="1"/>
    </xf>
    <xf numFmtId="0" fontId="12" fillId="0" borderId="0" xfId="13" applyAlignment="1">
      <alignment horizontal="left" vertical="top" wrapText="1"/>
    </xf>
    <xf numFmtId="44" fontId="17" fillId="0" borderId="0" xfId="19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44" fontId="6" fillId="0" borderId="0" xfId="20" applyFont="1" applyFill="1" applyBorder="1" applyAlignment="1">
      <alignment horizontal="center" vertical="top"/>
    </xf>
    <xf numFmtId="0" fontId="0" fillId="0" borderId="0" xfId="0" applyAlignment="1">
      <alignment horizontal="center"/>
    </xf>
    <xf numFmtId="43" fontId="10" fillId="0" borderId="0" xfId="19" applyNumberFormat="1" applyFont="1" applyAlignment="1">
      <alignment horizontal="center"/>
    </xf>
    <xf numFmtId="44" fontId="7" fillId="0" borderId="0" xfId="27" applyFont="1" applyFill="1" applyBorder="1" applyAlignment="1">
      <alignment wrapText="1"/>
    </xf>
    <xf numFmtId="0" fontId="4" fillId="0" borderId="0" xfId="19" applyAlignment="1">
      <alignment wrapText="1"/>
    </xf>
    <xf numFmtId="44" fontId="7" fillId="0" borderId="0" xfId="27" applyFont="1" applyFill="1" applyBorder="1" applyAlignment="1">
      <alignment vertical="top" wrapText="1"/>
    </xf>
    <xf numFmtId="0" fontId="16" fillId="0" borderId="0" xfId="19" applyFont="1" applyAlignment="1">
      <alignment horizontal="left" wrapText="1"/>
    </xf>
    <xf numFmtId="0" fontId="4" fillId="0" borderId="0" xfId="19" applyAlignment="1">
      <alignment vertical="top" wrapText="1"/>
    </xf>
    <xf numFmtId="44" fontId="35" fillId="0" borderId="0" xfId="19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44" fontId="37" fillId="0" borderId="0" xfId="20" applyFont="1" applyFill="1" applyBorder="1" applyAlignment="1">
      <alignment horizontal="center" vertical="top"/>
    </xf>
    <xf numFmtId="0" fontId="1" fillId="0" borderId="0" xfId="0" applyFont="1" applyAlignment="1">
      <alignment horizontal="center"/>
    </xf>
    <xf numFmtId="44" fontId="5" fillId="0" borderId="0" xfId="20" applyFont="1" applyFill="1" applyBorder="1" applyAlignment="1">
      <alignment horizontal="center" vertical="top"/>
    </xf>
    <xf numFmtId="0" fontId="32" fillId="0" borderId="0" xfId="0" applyFont="1" applyAlignment="1">
      <alignment horizontal="center"/>
    </xf>
    <xf numFmtId="0" fontId="0" fillId="0" borderId="0" xfId="0" applyAlignment="1"/>
    <xf numFmtId="0" fontId="22" fillId="8" borderId="10" xfId="0" applyFont="1" applyFill="1" applyBorder="1" applyAlignment="1">
      <alignment horizontal="center"/>
    </xf>
    <xf numFmtId="0" fontId="22" fillId="8" borderId="11" xfId="0" applyFont="1" applyFill="1" applyBorder="1" applyAlignment="1">
      <alignment horizontal="center"/>
    </xf>
  </cellXfs>
  <cellStyles count="28">
    <cellStyle name="Comma" xfId="1" builtinId="3"/>
    <cellStyle name="Comma 2" xfId="10" xr:uid="{5E18053D-540E-469F-961E-5AB765B91F8E}"/>
    <cellStyle name="Comma 2 2" xfId="11" xr:uid="{44ACEA98-69E0-410F-A6A6-AA55608F8363}"/>
    <cellStyle name="Comma 2 2 4" xfId="23" xr:uid="{6EADBA36-7A58-4885-A799-9A9179E6EEA8}"/>
    <cellStyle name="Comma 2 5" xfId="21" xr:uid="{9608A965-E1DE-4BE7-B780-219D716535C0}"/>
    <cellStyle name="Comma 3" xfId="5" xr:uid="{E2A25751-847E-4172-93E7-A2FC632B2211}"/>
    <cellStyle name="Comma 3 2" xfId="14" xr:uid="{EDCC2947-3CD0-48A6-B766-F933DE80666D}"/>
    <cellStyle name="Comma 3 2 4" xfId="24" xr:uid="{FC55BDEE-8EDF-4F28-83FD-510300D55F73}"/>
    <cellStyle name="Currency" xfId="2" builtinId="4"/>
    <cellStyle name="Currency 2 2" xfId="9" xr:uid="{C53D2FE7-4EA3-40B0-B040-774A798BDE73}"/>
    <cellStyle name="Currency 2 2 2" xfId="18" xr:uid="{7366144C-4F6D-4F06-9F17-C6C7DC2EBB4B}"/>
    <cellStyle name="Currency 2 2 4" xfId="20" xr:uid="{0ED21BB8-28CC-4BAD-AF36-7C3AFE015763}"/>
    <cellStyle name="Currency 3" xfId="6" xr:uid="{B35DD8A9-71D2-4B7A-90F8-53FBC9B6D291}"/>
    <cellStyle name="Currency 3 2" xfId="17" xr:uid="{48673689-D97B-43F8-9C24-2970D7A4015E}"/>
    <cellStyle name="Currency 3 4" xfId="27" xr:uid="{E0845DA1-73DE-494B-8D30-3314E33D6720}"/>
    <cellStyle name="Normal" xfId="0" builtinId="0"/>
    <cellStyle name="Normal 2" xfId="8" xr:uid="{8B2224F1-72DB-4A95-874A-FA9B0D86BD94}"/>
    <cellStyle name="Normal 2 2" xfId="15" xr:uid="{F4EF849C-03E7-4BBE-8424-BF7801F9806A}"/>
    <cellStyle name="Normal 2 2 2" xfId="19" xr:uid="{05B6A464-6CCD-4AB5-B65E-A5B1C79F76E8}"/>
    <cellStyle name="Normal 2 4" xfId="22" xr:uid="{89C7741B-4AFA-48D7-972B-7259D15C0BEC}"/>
    <cellStyle name="Normal 3" xfId="4" xr:uid="{71F0788A-7101-4A21-AFD3-C9BC27A28424}"/>
    <cellStyle name="Normal 4" xfId="13" xr:uid="{31024DF3-8E77-44CC-B5B1-F8EB63A01B49}"/>
    <cellStyle name="Normal 5" xfId="7" xr:uid="{4473347F-1C7E-444C-85BD-1FFDC98A711D}"/>
    <cellStyle name="Percent" xfId="3" builtinId="5"/>
    <cellStyle name="Percent 2 2" xfId="12" xr:uid="{318BC587-B3F4-49DC-8566-D2E7A4280B72}"/>
    <cellStyle name="Percent 2 2 2" xfId="16" xr:uid="{CE0FA3E3-CFE4-44D2-AFEC-FA42D2264358}"/>
    <cellStyle name="Percent 2 2 2 2" xfId="26" xr:uid="{172A2F3C-BFD1-4EDF-B287-8F6612D4EEC1}"/>
    <cellStyle name="Percent 2 2 4" xfId="25" xr:uid="{DBF8D90E-E3E6-4C34-81A7-0881B0828BE7}"/>
  </cellStyles>
  <dxfs count="0"/>
  <tableStyles count="0" defaultTableStyle="TableStyleMedium2" defaultPivotStyle="PivotStyleLight16"/>
  <colors>
    <mruColors>
      <color rgb="FFFFFFCC"/>
      <color rgb="FF66FFFF"/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733425</xdr:colOff>
      <xdr:row>49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9150F62-589C-45E8-A32C-004828219969}"/>
            </a:ext>
          </a:extLst>
        </xdr:cNvPr>
        <xdr:cNvSpPr txBox="1"/>
      </xdr:nvSpPr>
      <xdr:spPr>
        <a:xfrm>
          <a:off x="3819525" y="1170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769938</xdr:colOff>
      <xdr:row>53</xdr:row>
      <xdr:rowOff>0</xdr:rowOff>
    </xdr:from>
    <xdr:ext cx="148218" cy="24074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BB67913-F30E-45D3-88BB-2782A7407CD5}"/>
            </a:ext>
          </a:extLst>
        </xdr:cNvPr>
        <xdr:cNvSpPr txBox="1"/>
      </xdr:nvSpPr>
      <xdr:spPr>
        <a:xfrm>
          <a:off x="3856038" y="12382500"/>
          <a:ext cx="148218" cy="2407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53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5F8246D5-539C-4EF0-8183-6B25F9F665AC}"/>
            </a:ext>
          </a:extLst>
        </xdr:cNvPr>
        <xdr:cNvSpPr txBox="1"/>
      </xdr:nvSpPr>
      <xdr:spPr>
        <a:xfrm>
          <a:off x="38195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FAD4E99-2419-44E2-90FE-E4A9AF3D6D3E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4E57326-8694-4211-BB16-CC4AE1312B7B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53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6B08FC78-520F-4639-B96A-98EE1A554C9D}"/>
            </a:ext>
          </a:extLst>
        </xdr:cNvPr>
        <xdr:cNvSpPr txBox="1"/>
      </xdr:nvSpPr>
      <xdr:spPr>
        <a:xfrm>
          <a:off x="38195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53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2A96CCE6-DBF9-46CA-8CA2-C9500C18EE51}"/>
            </a:ext>
          </a:extLst>
        </xdr:cNvPr>
        <xdr:cNvSpPr txBox="1"/>
      </xdr:nvSpPr>
      <xdr:spPr>
        <a:xfrm>
          <a:off x="38195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FC812E8F-077C-4777-A58A-AF8EAABDF665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A6A725F5-4581-459E-9210-5823039477BD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176DE541-3DCF-4C41-9F91-DD4461BE0EA6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AFEA10D4-04C5-4C9E-9DCC-114A184274D4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811F404-14AE-42F5-A42C-7D6D7BBA88C8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F980F85E-CE86-4248-9F56-E821C1899416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A0EA5BE1-EEB5-43AB-8176-549E9A7A6F33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7C5EF76E-20F6-4F92-B932-54C4BE7C6AF3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53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726229A5-5971-4E07-9000-8209AF2EBD45}"/>
            </a:ext>
          </a:extLst>
        </xdr:cNvPr>
        <xdr:cNvSpPr txBox="1"/>
      </xdr:nvSpPr>
      <xdr:spPr>
        <a:xfrm>
          <a:off x="38195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53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829F1A5D-BD01-4EFF-8E6A-0D7906AD3BCB}"/>
            </a:ext>
          </a:extLst>
        </xdr:cNvPr>
        <xdr:cNvSpPr txBox="1"/>
      </xdr:nvSpPr>
      <xdr:spPr>
        <a:xfrm>
          <a:off x="38195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F69C9225-D1C9-4864-8F8F-ECCF25BB4B18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F046E288-0E84-4C38-9092-7DB153BE0EC0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53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B58C26C-5979-49CA-9722-3E9480C9397C}"/>
            </a:ext>
          </a:extLst>
        </xdr:cNvPr>
        <xdr:cNvSpPr txBox="1"/>
      </xdr:nvSpPr>
      <xdr:spPr>
        <a:xfrm>
          <a:off x="38195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53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5F59054E-2C49-4BF4-A73F-02EBBB1A2D42}"/>
            </a:ext>
          </a:extLst>
        </xdr:cNvPr>
        <xdr:cNvSpPr txBox="1"/>
      </xdr:nvSpPr>
      <xdr:spPr>
        <a:xfrm>
          <a:off x="38195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8DCA453E-F453-482E-9F86-039ED0AE0962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5DDB68F6-F653-4D5B-944D-5A847E11CB9F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6ECE67F-F7F4-4668-8D8B-6AFB62C015FE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68759241-110E-43EA-B782-D6EE186A620E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FCBF679B-6AB8-44D3-85F6-C331C9A3A5D2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3787EAA9-226A-4A36-9568-C697D8BDACB0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F4BC7124-71C6-41DC-8011-7FB8110E6AFC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77063368-8DC3-4308-B90C-C8302E21D05E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53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34F7D91A-7CBB-478D-949A-4AFD20EF83EF}"/>
            </a:ext>
          </a:extLst>
        </xdr:cNvPr>
        <xdr:cNvSpPr txBox="1"/>
      </xdr:nvSpPr>
      <xdr:spPr>
        <a:xfrm>
          <a:off x="38195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53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A22D0BB1-A642-45C3-BE8D-4DD8029F0EC7}"/>
            </a:ext>
          </a:extLst>
        </xdr:cNvPr>
        <xdr:cNvSpPr txBox="1"/>
      </xdr:nvSpPr>
      <xdr:spPr>
        <a:xfrm>
          <a:off x="38195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81961F91-744D-4863-964C-29A38D9E20F8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7AF51029-F5FA-4115-A3BB-39C0CE425F3F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53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237D62E9-8447-45B8-9C98-83905EE540DE}"/>
            </a:ext>
          </a:extLst>
        </xdr:cNvPr>
        <xdr:cNvSpPr txBox="1"/>
      </xdr:nvSpPr>
      <xdr:spPr>
        <a:xfrm>
          <a:off x="38195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53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295B8EEE-EA97-4189-81E8-55F0117D58CD}"/>
            </a:ext>
          </a:extLst>
        </xdr:cNvPr>
        <xdr:cNvSpPr txBox="1"/>
      </xdr:nvSpPr>
      <xdr:spPr>
        <a:xfrm>
          <a:off x="38195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7C7F2E2D-314C-4B15-8F3D-4A4F097C3FD8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9C64B098-B02B-49F0-8812-B5C392A9C447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EA568511-B330-4C3F-A4C9-4E6475BA0307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A1B34840-C49A-4B4D-9583-75215607C269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BF656ACB-CF55-46D5-8A10-F25B15286FEF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102FC0D7-F588-4CAE-9FC6-AC527FD0E252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AD05062A-7C29-4C96-BF1E-A4178ECA16EC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53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29125238-9F44-468F-A661-112B6E3B9635}"/>
            </a:ext>
          </a:extLst>
        </xdr:cNvPr>
        <xdr:cNvSpPr txBox="1"/>
      </xdr:nvSpPr>
      <xdr:spPr>
        <a:xfrm>
          <a:off x="4759325" y="1238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769938</xdr:colOff>
      <xdr:row>42</xdr:row>
      <xdr:rowOff>0</xdr:rowOff>
    </xdr:from>
    <xdr:ext cx="148218" cy="24074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ABA057B3-0B3D-431A-A784-AF2B6B655717}"/>
            </a:ext>
          </a:extLst>
        </xdr:cNvPr>
        <xdr:cNvSpPr txBox="1"/>
      </xdr:nvSpPr>
      <xdr:spPr>
        <a:xfrm>
          <a:off x="3856038" y="8858250"/>
          <a:ext cx="148218" cy="2407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42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2C37D2B-80CE-4FF9-9600-C0027D546247}"/>
            </a:ext>
          </a:extLst>
        </xdr:cNvPr>
        <xdr:cNvSpPr txBox="1"/>
      </xdr:nvSpPr>
      <xdr:spPr>
        <a:xfrm>
          <a:off x="38195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81182C46-CF29-4ED2-9196-7F21C8C73C0F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9B89E74D-23BB-4772-98EB-83BCE0961FAF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42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58535D64-0134-418B-B30A-25909AE9E14E}"/>
            </a:ext>
          </a:extLst>
        </xdr:cNvPr>
        <xdr:cNvSpPr txBox="1"/>
      </xdr:nvSpPr>
      <xdr:spPr>
        <a:xfrm>
          <a:off x="38195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42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2BE4C9C8-4B33-442D-82CF-CE8C20E059E4}"/>
            </a:ext>
          </a:extLst>
        </xdr:cNvPr>
        <xdr:cNvSpPr txBox="1"/>
      </xdr:nvSpPr>
      <xdr:spPr>
        <a:xfrm>
          <a:off x="38195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A2EF1BA-0F76-49BE-8DD0-99000586C842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3D138267-AE4A-42B3-A068-24244EAA7C69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C53E844A-3545-4895-8B73-DF59D86EF085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16AE3B41-49FD-4F5E-869C-E537CF1AF1FE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EE9E0E84-F9FC-4AB6-9EEB-2AD1D5749957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1516BDFD-1197-45A6-8EBD-565C1DD81131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6BE4A07B-0F72-4665-B845-8B8D10B559BC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A6DE72CA-1383-4178-8925-B57E629A4962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42</xdr:row>
      <xdr:rowOff>0</xdr:rowOff>
    </xdr:from>
    <xdr:ext cx="184731" cy="264560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92D870FA-7D5B-4C7D-8FD6-D3D51A3FD67E}"/>
            </a:ext>
          </a:extLst>
        </xdr:cNvPr>
        <xdr:cNvSpPr txBox="1"/>
      </xdr:nvSpPr>
      <xdr:spPr>
        <a:xfrm>
          <a:off x="38195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42</xdr:row>
      <xdr:rowOff>0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93293E90-B33C-4FE4-AF41-0A74670F20C0}"/>
            </a:ext>
          </a:extLst>
        </xdr:cNvPr>
        <xdr:cNvSpPr txBox="1"/>
      </xdr:nvSpPr>
      <xdr:spPr>
        <a:xfrm>
          <a:off x="38195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1A03C46B-BF14-44C2-BD0C-A47FA25B1678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7F4598C1-9C04-498F-B90D-E4C389467418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42</xdr:row>
      <xdr:rowOff>0</xdr:rowOff>
    </xdr:from>
    <xdr:ext cx="184731" cy="264560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D656213E-C77C-4EC4-9ED2-D8E968425EAF}"/>
            </a:ext>
          </a:extLst>
        </xdr:cNvPr>
        <xdr:cNvSpPr txBox="1"/>
      </xdr:nvSpPr>
      <xdr:spPr>
        <a:xfrm>
          <a:off x="38195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42</xdr:row>
      <xdr:rowOff>0</xdr:rowOff>
    </xdr:from>
    <xdr:ext cx="184731" cy="264560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B07CD8F3-EA43-448E-B764-A3B806660D6D}"/>
            </a:ext>
          </a:extLst>
        </xdr:cNvPr>
        <xdr:cNvSpPr txBox="1"/>
      </xdr:nvSpPr>
      <xdr:spPr>
        <a:xfrm>
          <a:off x="38195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46D62ED7-9D65-476F-B25E-7C83E58408ED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EEB4894D-A3C4-4425-8E46-3AB4FC6B1DFA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B06A0A6B-E2FD-4227-9E4F-E695AC5CB0D0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FA70F7E-FD9F-49F3-85CA-17720061319B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6242CAA7-5729-4466-BF5E-D53363AB22D5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A856B46D-3437-4CD2-8AD2-A0D296F6D678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7C9FCE61-984E-4712-A8BD-BE42A12D18A3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CC80989E-9DA0-420A-969C-465D6B466CA1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42</xdr:row>
      <xdr:rowOff>0</xdr:rowOff>
    </xdr:from>
    <xdr:ext cx="184731" cy="264560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BE3F5AB2-4AD4-4F9B-A47C-D0F80F3973FE}"/>
            </a:ext>
          </a:extLst>
        </xdr:cNvPr>
        <xdr:cNvSpPr txBox="1"/>
      </xdr:nvSpPr>
      <xdr:spPr>
        <a:xfrm>
          <a:off x="38195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42</xdr:row>
      <xdr:rowOff>0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3E9B3727-49D1-476E-8919-A208AC6A47D1}"/>
            </a:ext>
          </a:extLst>
        </xdr:cNvPr>
        <xdr:cNvSpPr txBox="1"/>
      </xdr:nvSpPr>
      <xdr:spPr>
        <a:xfrm>
          <a:off x="38195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C19467BD-423E-4FB4-A6E2-9CA565D2D967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C2B716B3-D0C8-419C-976A-0B4244D60527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42</xdr:row>
      <xdr:rowOff>0</xdr:rowOff>
    </xdr:from>
    <xdr:ext cx="184731" cy="264560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8D7AAE66-9C7C-4C0E-96AB-3571FCA67D7B}"/>
            </a:ext>
          </a:extLst>
        </xdr:cNvPr>
        <xdr:cNvSpPr txBox="1"/>
      </xdr:nvSpPr>
      <xdr:spPr>
        <a:xfrm>
          <a:off x="38195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42</xdr:row>
      <xdr:rowOff>0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C188D6B5-33AD-4F53-A14D-9B39CA60576B}"/>
            </a:ext>
          </a:extLst>
        </xdr:cNvPr>
        <xdr:cNvSpPr txBox="1"/>
      </xdr:nvSpPr>
      <xdr:spPr>
        <a:xfrm>
          <a:off x="38195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F7E6A1AA-A554-4A7B-A90F-399AA7866648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4DF6B4CA-18AB-45C4-AAD2-D858757F2159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147BB1E-A8F5-4457-A839-B9BC3DA3694E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1936605C-9D32-4EE9-A9EB-CB366AF6503F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6B256C8C-757E-45A1-9036-456DB65BCC86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1E9764E3-2FA5-4904-A959-ED8183C561DC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D43DC1F9-1604-490F-A73F-F64FF9664255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42</xdr:row>
      <xdr:rowOff>0</xdr:rowOff>
    </xdr:from>
    <xdr:ext cx="184731" cy="264560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77958312-0118-4F2C-8669-D790344CC6C1}"/>
            </a:ext>
          </a:extLst>
        </xdr:cNvPr>
        <xdr:cNvSpPr txBox="1"/>
      </xdr:nvSpPr>
      <xdr:spPr>
        <a:xfrm>
          <a:off x="4759325" y="885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733425</xdr:colOff>
      <xdr:row>50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4E5632A-741A-4220-BCBB-3172129DBC34}"/>
            </a:ext>
          </a:extLst>
        </xdr:cNvPr>
        <xdr:cNvSpPr txBox="1"/>
      </xdr:nvSpPr>
      <xdr:spPr>
        <a:xfrm>
          <a:off x="3819525" y="1167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769938</xdr:colOff>
      <xdr:row>52</xdr:row>
      <xdr:rowOff>0</xdr:rowOff>
    </xdr:from>
    <xdr:ext cx="148218" cy="24074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5142475-2183-4D84-8675-537AF4E8CF34}"/>
            </a:ext>
          </a:extLst>
        </xdr:cNvPr>
        <xdr:cNvSpPr txBox="1"/>
      </xdr:nvSpPr>
      <xdr:spPr>
        <a:xfrm>
          <a:off x="3856038" y="12350750"/>
          <a:ext cx="148218" cy="2407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52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C87DE5AE-7D7C-403D-8EDD-447BE8FAA029}"/>
            </a:ext>
          </a:extLst>
        </xdr:cNvPr>
        <xdr:cNvSpPr txBox="1"/>
      </xdr:nvSpPr>
      <xdr:spPr>
        <a:xfrm>
          <a:off x="38195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16EB4FAC-D6F6-4B97-AEAC-C23D4E9D694E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2FECA67F-AB51-4ED3-B14B-FA2403DA5F09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52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3F5696A6-9F06-499F-B83D-953E4F0F4398}"/>
            </a:ext>
          </a:extLst>
        </xdr:cNvPr>
        <xdr:cNvSpPr txBox="1"/>
      </xdr:nvSpPr>
      <xdr:spPr>
        <a:xfrm>
          <a:off x="38195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52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7E55E32F-E1C0-499F-86B2-F92C06166502}"/>
            </a:ext>
          </a:extLst>
        </xdr:cNvPr>
        <xdr:cNvSpPr txBox="1"/>
      </xdr:nvSpPr>
      <xdr:spPr>
        <a:xfrm>
          <a:off x="38195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B4DBAE8-376E-4A3F-8B96-864A07F42C26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DA78BF18-7755-453C-AEAC-0E33806E7339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ADEFB563-3218-4E06-9202-D2EBEB498D01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7C1FD469-315C-418D-8A66-8CD21237385F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54F34E20-3289-4439-923D-5A54B1BDCAD1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5DD8C29B-DA5C-4A81-BEA2-8E909286E5B1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A76B65D3-6426-4A8F-AA01-E026ECB7A3F0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2566662C-4BC1-4AE0-B95A-AB0F1F4FEE91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52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D82238CF-B4E8-4463-A894-99B32F160A34}"/>
            </a:ext>
          </a:extLst>
        </xdr:cNvPr>
        <xdr:cNvSpPr txBox="1"/>
      </xdr:nvSpPr>
      <xdr:spPr>
        <a:xfrm>
          <a:off x="38195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52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F1B93E27-6753-43AD-888A-108184F40A6E}"/>
            </a:ext>
          </a:extLst>
        </xdr:cNvPr>
        <xdr:cNvSpPr txBox="1"/>
      </xdr:nvSpPr>
      <xdr:spPr>
        <a:xfrm>
          <a:off x="38195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9808666D-B365-4EFD-BB7B-A0DBE86A4EA5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21623F12-E5E8-4A59-ACA3-3EBC947D6FF1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52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FF169F5C-AAFE-46B2-9F14-69471507CC6F}"/>
            </a:ext>
          </a:extLst>
        </xdr:cNvPr>
        <xdr:cNvSpPr txBox="1"/>
      </xdr:nvSpPr>
      <xdr:spPr>
        <a:xfrm>
          <a:off x="38195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52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30EE2BDE-E043-4434-BE4D-945665C38EAD}"/>
            </a:ext>
          </a:extLst>
        </xdr:cNvPr>
        <xdr:cNvSpPr txBox="1"/>
      </xdr:nvSpPr>
      <xdr:spPr>
        <a:xfrm>
          <a:off x="38195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A416210-93C9-44EB-9B06-A0CDD927872A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872A2316-AE40-47CD-92A8-A0B361B1991B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EAB20D31-6169-4B7C-9F1D-6C98FDE9D62B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FE2F70F9-0E01-4C1A-A0FF-F21669F67034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CAE04ECC-EDF2-472E-9BE9-DBC61C06323E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960B9715-2488-46EB-8E73-B3503ACFF69C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738E4FEC-1E7E-4D5D-926B-A1B421EAFE14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1A821172-9CD0-4457-8A56-BD59DF7C4610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52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D4A3B71-35B4-40C4-922D-CAACCDCE7513}"/>
            </a:ext>
          </a:extLst>
        </xdr:cNvPr>
        <xdr:cNvSpPr txBox="1"/>
      </xdr:nvSpPr>
      <xdr:spPr>
        <a:xfrm>
          <a:off x="38195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52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82664C1-D568-41C1-B10F-ACE7FB1976DB}"/>
            </a:ext>
          </a:extLst>
        </xdr:cNvPr>
        <xdr:cNvSpPr txBox="1"/>
      </xdr:nvSpPr>
      <xdr:spPr>
        <a:xfrm>
          <a:off x="38195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F800F991-D121-4F4B-A16A-056321439C5E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837BB5DF-CEA9-4025-9134-DBCF722D53A2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52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9B08882B-0D59-4A91-B42A-DC442A1F81CC}"/>
            </a:ext>
          </a:extLst>
        </xdr:cNvPr>
        <xdr:cNvSpPr txBox="1"/>
      </xdr:nvSpPr>
      <xdr:spPr>
        <a:xfrm>
          <a:off x="38195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52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47DB4426-A45D-4186-ACAB-84121918692C}"/>
            </a:ext>
          </a:extLst>
        </xdr:cNvPr>
        <xdr:cNvSpPr txBox="1"/>
      </xdr:nvSpPr>
      <xdr:spPr>
        <a:xfrm>
          <a:off x="38195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C0083A0D-2AC7-4DAD-88F2-14355BB92579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EAD42FB5-86C4-4C33-AC26-21799B17AABA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FC23B79-C767-4A5C-BCC9-A8399381CC64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406FC417-A807-4F71-9718-7008074C4EF8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CB4D3CF3-77DD-4D64-B329-B5578239AA89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FC3A576E-A816-4F5A-8154-9B31FAD0D965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97B892AB-911D-48E2-876A-89CC5E5367E7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52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701CDA70-7354-437C-BBC6-408DE0034B12}"/>
            </a:ext>
          </a:extLst>
        </xdr:cNvPr>
        <xdr:cNvSpPr txBox="1"/>
      </xdr:nvSpPr>
      <xdr:spPr>
        <a:xfrm>
          <a:off x="4759325" y="123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769938</xdr:colOff>
      <xdr:row>43</xdr:row>
      <xdr:rowOff>0</xdr:rowOff>
    </xdr:from>
    <xdr:ext cx="148218" cy="24074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6A2783A5-3819-4FEC-98A6-2D3EE0EB0037}"/>
            </a:ext>
          </a:extLst>
        </xdr:cNvPr>
        <xdr:cNvSpPr txBox="1"/>
      </xdr:nvSpPr>
      <xdr:spPr>
        <a:xfrm>
          <a:off x="3856038" y="8826500"/>
          <a:ext cx="148218" cy="2407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43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C5FC3AB8-C299-4548-925E-75061AB9EAFD}"/>
            </a:ext>
          </a:extLst>
        </xdr:cNvPr>
        <xdr:cNvSpPr txBox="1"/>
      </xdr:nvSpPr>
      <xdr:spPr>
        <a:xfrm>
          <a:off x="38195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FCA79882-DC63-4D6D-A5C8-4825E3E1F4B5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71F28852-371D-499E-A1A6-8F3FC34729FD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43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E96FB5B-BA82-4177-B9AE-937A90623768}"/>
            </a:ext>
          </a:extLst>
        </xdr:cNvPr>
        <xdr:cNvSpPr txBox="1"/>
      </xdr:nvSpPr>
      <xdr:spPr>
        <a:xfrm>
          <a:off x="38195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43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5EA4C1C7-9DB8-444A-AA0A-C7672265502E}"/>
            </a:ext>
          </a:extLst>
        </xdr:cNvPr>
        <xdr:cNvSpPr txBox="1"/>
      </xdr:nvSpPr>
      <xdr:spPr>
        <a:xfrm>
          <a:off x="38195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F5206DF0-1BA3-42E1-83AD-1BBEB24BF7EE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5754D6E6-3641-4DC5-9C80-B258B03DA50D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A998B4BA-FFDE-49F6-BDB8-84154F14521F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4FE058B1-3842-460D-95A4-445063DAA14A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659563B7-ABB2-4EB7-83A9-EF835BB2E1BE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2C377AF1-E64F-4275-90B6-AD5E5B7F0977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61D6EFC5-5368-42DC-BCA6-4004F4E50918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6A1F1195-82DE-4501-8787-B61DF59C0925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43</xdr:row>
      <xdr:rowOff>0</xdr:rowOff>
    </xdr:from>
    <xdr:ext cx="184731" cy="264560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0CECB5C5-A5C0-4D7E-BAEB-541E1737B3D6}"/>
            </a:ext>
          </a:extLst>
        </xdr:cNvPr>
        <xdr:cNvSpPr txBox="1"/>
      </xdr:nvSpPr>
      <xdr:spPr>
        <a:xfrm>
          <a:off x="38195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43</xdr:row>
      <xdr:rowOff>0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499116DC-076B-4AC9-923C-E6471D740494}"/>
            </a:ext>
          </a:extLst>
        </xdr:cNvPr>
        <xdr:cNvSpPr txBox="1"/>
      </xdr:nvSpPr>
      <xdr:spPr>
        <a:xfrm>
          <a:off x="38195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8DF1D5DA-5680-4D0C-B05F-0F91AB81AEA2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590D067B-5AF3-4678-B4EA-E854DC9DF1A4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43</xdr:row>
      <xdr:rowOff>0</xdr:rowOff>
    </xdr:from>
    <xdr:ext cx="184731" cy="264560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36D0E3AA-1903-4197-BDFA-11EE19CE8049}"/>
            </a:ext>
          </a:extLst>
        </xdr:cNvPr>
        <xdr:cNvSpPr txBox="1"/>
      </xdr:nvSpPr>
      <xdr:spPr>
        <a:xfrm>
          <a:off x="38195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43</xdr:row>
      <xdr:rowOff>0</xdr:rowOff>
    </xdr:from>
    <xdr:ext cx="184731" cy="264560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8010E9A1-6613-4172-B167-E0DFBFC7647B}"/>
            </a:ext>
          </a:extLst>
        </xdr:cNvPr>
        <xdr:cNvSpPr txBox="1"/>
      </xdr:nvSpPr>
      <xdr:spPr>
        <a:xfrm>
          <a:off x="38195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88566F94-6C90-4F34-8ED3-418ACD6E6B55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C04128CF-76F8-457A-813F-D1B3FA6B4220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86A390A4-1674-4F9A-ADE5-0BA45ACA5DBB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D2ED3EFC-B2BE-438F-A516-134D3F0A5108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F481D308-A9DB-4285-9143-EE8146097E93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43D2FB74-1DA2-4E84-831C-A7708BA41F31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8E6487C1-5801-4E2E-AFBF-07439F33DD07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070246E5-1675-48DF-902B-238E35261FC3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43</xdr:row>
      <xdr:rowOff>0</xdr:rowOff>
    </xdr:from>
    <xdr:ext cx="184731" cy="264560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FC9FB46D-6A47-4C48-B1DC-3E4352446BF2}"/>
            </a:ext>
          </a:extLst>
        </xdr:cNvPr>
        <xdr:cNvSpPr txBox="1"/>
      </xdr:nvSpPr>
      <xdr:spPr>
        <a:xfrm>
          <a:off x="38195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43</xdr:row>
      <xdr:rowOff>0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6EA77844-AFB6-4CC6-82BD-1B310B4B07ED}"/>
            </a:ext>
          </a:extLst>
        </xdr:cNvPr>
        <xdr:cNvSpPr txBox="1"/>
      </xdr:nvSpPr>
      <xdr:spPr>
        <a:xfrm>
          <a:off x="38195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81718B6C-FF40-4A6B-A49F-48AD041EA9E1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9C2365F9-AA7E-44E2-AFFA-E50002FFFA61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43</xdr:row>
      <xdr:rowOff>0</xdr:rowOff>
    </xdr:from>
    <xdr:ext cx="184731" cy="264560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4C213AFE-98A8-4085-AD08-D68ECADA67F3}"/>
            </a:ext>
          </a:extLst>
        </xdr:cNvPr>
        <xdr:cNvSpPr txBox="1"/>
      </xdr:nvSpPr>
      <xdr:spPr>
        <a:xfrm>
          <a:off x="38195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43</xdr:row>
      <xdr:rowOff>0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2ECB42B1-AA8D-48AE-926F-66B5FB8A90A9}"/>
            </a:ext>
          </a:extLst>
        </xdr:cNvPr>
        <xdr:cNvSpPr txBox="1"/>
      </xdr:nvSpPr>
      <xdr:spPr>
        <a:xfrm>
          <a:off x="38195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4A711F6F-B6C5-4750-B723-8965363139C9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1EFA711C-9069-489F-8B8F-320ED88CD652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822A87D5-D58D-4827-A91E-E044339EB990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D535B156-0126-4AA3-A977-E63EC0421634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77C10CC9-4FC4-4561-A594-48520ED59560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DF454E90-8775-484A-871F-286DDE898BB1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589DB677-1FC6-427A-A43A-28129165C18A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43</xdr:row>
      <xdr:rowOff>0</xdr:rowOff>
    </xdr:from>
    <xdr:ext cx="184731" cy="264560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4AA39A44-1C8B-45AD-BBB5-FF8C831C8FE9}"/>
            </a:ext>
          </a:extLst>
        </xdr:cNvPr>
        <xdr:cNvSpPr txBox="1"/>
      </xdr:nvSpPr>
      <xdr:spPr>
        <a:xfrm>
          <a:off x="4759325" y="882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733425</xdr:colOff>
      <xdr:row>44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43D03EF-0E4B-4051-A1EF-C90ABE7D7E2F}"/>
            </a:ext>
          </a:extLst>
        </xdr:cNvPr>
        <xdr:cNvSpPr txBox="1"/>
      </xdr:nvSpPr>
      <xdr:spPr>
        <a:xfrm>
          <a:off x="3819525" y="1169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769938</xdr:colOff>
      <xdr:row>50</xdr:row>
      <xdr:rowOff>0</xdr:rowOff>
    </xdr:from>
    <xdr:ext cx="148218" cy="24074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3FD0F12-B44B-4B81-98B9-DC6B950BEE27}"/>
            </a:ext>
          </a:extLst>
        </xdr:cNvPr>
        <xdr:cNvSpPr txBox="1"/>
      </xdr:nvSpPr>
      <xdr:spPr>
        <a:xfrm>
          <a:off x="3856038" y="12363450"/>
          <a:ext cx="148218" cy="2407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50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3F0410F1-4A96-45EA-B934-EF67B9B87FDB}"/>
            </a:ext>
          </a:extLst>
        </xdr:cNvPr>
        <xdr:cNvSpPr txBox="1"/>
      </xdr:nvSpPr>
      <xdr:spPr>
        <a:xfrm>
          <a:off x="38195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3C42CD6E-A4D7-47D3-95FA-B74A778EE0D0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F9EDCFD5-533B-434A-B139-217F56399707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50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BBF0474-BD69-44E3-A80E-76AFF0B3F743}"/>
            </a:ext>
          </a:extLst>
        </xdr:cNvPr>
        <xdr:cNvSpPr txBox="1"/>
      </xdr:nvSpPr>
      <xdr:spPr>
        <a:xfrm>
          <a:off x="38195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50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EFDD9376-57AE-4D2E-B9D2-CDD654D076CB}"/>
            </a:ext>
          </a:extLst>
        </xdr:cNvPr>
        <xdr:cNvSpPr txBox="1"/>
      </xdr:nvSpPr>
      <xdr:spPr>
        <a:xfrm>
          <a:off x="38195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F92A4B0B-3002-472C-BA65-1FED90B99008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493A11D3-34C4-4722-AAE5-A7FE429702E3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65E72478-9905-4972-A894-F893C37BEA20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D182A63-920E-4562-BF67-2DE04FF4122D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C1B3F930-D986-4CD4-9E61-57B67BFE37EA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76DDD2B1-CAD0-495A-A25A-B9DE18D37F96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BD352467-DCA8-418B-8336-1C5B9C6AE63F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5154086E-431E-46B4-8B58-61BD713A23BD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50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77FB6AD1-AAAE-4AA0-B51B-431B7C37D5B8}"/>
            </a:ext>
          </a:extLst>
        </xdr:cNvPr>
        <xdr:cNvSpPr txBox="1"/>
      </xdr:nvSpPr>
      <xdr:spPr>
        <a:xfrm>
          <a:off x="38195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50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735FDAFE-2C71-4C3B-B510-C030EC594658}"/>
            </a:ext>
          </a:extLst>
        </xdr:cNvPr>
        <xdr:cNvSpPr txBox="1"/>
      </xdr:nvSpPr>
      <xdr:spPr>
        <a:xfrm>
          <a:off x="38195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6C58EDCD-E0FC-4FCB-9B04-23AC96E82907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2232E8A5-5F90-4246-9C55-FDBE2638361F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50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806C2F27-CC44-462E-9628-BD5908460453}"/>
            </a:ext>
          </a:extLst>
        </xdr:cNvPr>
        <xdr:cNvSpPr txBox="1"/>
      </xdr:nvSpPr>
      <xdr:spPr>
        <a:xfrm>
          <a:off x="38195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50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E586253D-31D7-4B65-87D1-DEDE575B76DB}"/>
            </a:ext>
          </a:extLst>
        </xdr:cNvPr>
        <xdr:cNvSpPr txBox="1"/>
      </xdr:nvSpPr>
      <xdr:spPr>
        <a:xfrm>
          <a:off x="38195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30641391-C5C9-46AC-93D7-07B4D3619213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5C03E764-68B6-4A16-9A09-1506119FC361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89F31955-FB8E-4822-950B-289DE5013B03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B2EBEF1F-5BA4-4B38-A12A-5E5797FB2C7F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979E1489-DBE8-46D2-A346-36AABF9DB622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9E849572-0A1F-4033-AB4E-880694970C00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47782340-C958-4AFC-AB8E-463413BFB7ED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1E6E65C-E60C-461B-96FE-E22E87CE4933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50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B5FB158B-4A59-48B8-8A9F-533F0F347899}"/>
            </a:ext>
          </a:extLst>
        </xdr:cNvPr>
        <xdr:cNvSpPr txBox="1"/>
      </xdr:nvSpPr>
      <xdr:spPr>
        <a:xfrm>
          <a:off x="38195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50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D5E5A036-ACBB-4AFF-B8FD-6FE530CE4869}"/>
            </a:ext>
          </a:extLst>
        </xdr:cNvPr>
        <xdr:cNvSpPr txBox="1"/>
      </xdr:nvSpPr>
      <xdr:spPr>
        <a:xfrm>
          <a:off x="38195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9227F7A6-F805-4B17-8D0C-382BB3EFBB41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3F435804-13F5-4D2A-8809-8C99F8ACFC9C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50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57D26CF6-FB1F-4BEB-920C-1F425544B05F}"/>
            </a:ext>
          </a:extLst>
        </xdr:cNvPr>
        <xdr:cNvSpPr txBox="1"/>
      </xdr:nvSpPr>
      <xdr:spPr>
        <a:xfrm>
          <a:off x="38195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50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66C60B63-E22C-4394-8617-5822151D8ADC}"/>
            </a:ext>
          </a:extLst>
        </xdr:cNvPr>
        <xdr:cNvSpPr txBox="1"/>
      </xdr:nvSpPr>
      <xdr:spPr>
        <a:xfrm>
          <a:off x="38195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C1F1EA6A-1E66-45E6-B78E-E7721860A7D9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B384C774-3934-4A7C-833D-4C69E06FACE3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FD5836F2-4E6C-49AC-891A-8CA577E7DE80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C10EF3C5-77F0-450A-A745-F14C69A780DB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F3925737-5D5B-4FFB-87AC-D7414C4532E8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DDDFE9F3-AD38-4691-A42C-0B414B3D7F78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B1CF64A7-058E-46AA-AA34-B39F496C0760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50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8D043280-2687-4AF1-8163-B849105CEDAD}"/>
            </a:ext>
          </a:extLst>
        </xdr:cNvPr>
        <xdr:cNvSpPr txBox="1"/>
      </xdr:nvSpPr>
      <xdr:spPr>
        <a:xfrm>
          <a:off x="4759325" y="1236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769938</xdr:colOff>
      <xdr:row>38</xdr:row>
      <xdr:rowOff>0</xdr:rowOff>
    </xdr:from>
    <xdr:ext cx="148218" cy="24074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550AC648-1145-4FB6-AC5B-C59DE017F1F8}"/>
            </a:ext>
          </a:extLst>
        </xdr:cNvPr>
        <xdr:cNvSpPr txBox="1"/>
      </xdr:nvSpPr>
      <xdr:spPr>
        <a:xfrm>
          <a:off x="3856038" y="8839200"/>
          <a:ext cx="148218" cy="2407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38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B920E9FC-4149-4B81-A948-4DA4D6973DD0}"/>
            </a:ext>
          </a:extLst>
        </xdr:cNvPr>
        <xdr:cNvSpPr txBox="1"/>
      </xdr:nvSpPr>
      <xdr:spPr>
        <a:xfrm>
          <a:off x="38195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49AB404-1961-4A73-9DA4-F376CC084412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F7C0909-EE20-4D23-96EF-710346A71D14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38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A8856B14-0704-4FE8-99BC-C49EC2C34CDD}"/>
            </a:ext>
          </a:extLst>
        </xdr:cNvPr>
        <xdr:cNvSpPr txBox="1"/>
      </xdr:nvSpPr>
      <xdr:spPr>
        <a:xfrm>
          <a:off x="38195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38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EF71B444-4AD3-4D04-AFB4-FE49BC386608}"/>
            </a:ext>
          </a:extLst>
        </xdr:cNvPr>
        <xdr:cNvSpPr txBox="1"/>
      </xdr:nvSpPr>
      <xdr:spPr>
        <a:xfrm>
          <a:off x="38195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7A150B1E-7021-4A44-9C9D-D5F6AE04C21E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5F184BA6-1AEF-4CA5-A7D3-DA2D28D5FE2A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C9597393-0665-417B-858F-9D16BE39C782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53A8A4D6-E79B-40AE-B261-A2637AF8BC0D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6803F755-0C78-4742-9444-8B125D2753CF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2C22D760-7881-4335-A485-E9D416BAEAD7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388C5FE2-3F62-41D8-97D8-D665C0DAA93E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BA33833A-E328-4069-85A2-77BE8ED134ED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38</xdr:row>
      <xdr:rowOff>0</xdr:rowOff>
    </xdr:from>
    <xdr:ext cx="184731" cy="264560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CF1F4E78-7F1C-42B0-92B8-4682855CE781}"/>
            </a:ext>
          </a:extLst>
        </xdr:cNvPr>
        <xdr:cNvSpPr txBox="1"/>
      </xdr:nvSpPr>
      <xdr:spPr>
        <a:xfrm>
          <a:off x="38195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38</xdr:row>
      <xdr:rowOff>0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DF0B3A33-116D-4CD6-8A83-2408C23C95B2}"/>
            </a:ext>
          </a:extLst>
        </xdr:cNvPr>
        <xdr:cNvSpPr txBox="1"/>
      </xdr:nvSpPr>
      <xdr:spPr>
        <a:xfrm>
          <a:off x="38195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A778BD29-48DE-4BB0-9627-BF922580A291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C8A651D5-188D-4F28-8096-92A197DA2F82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38</xdr:row>
      <xdr:rowOff>0</xdr:rowOff>
    </xdr:from>
    <xdr:ext cx="184731" cy="264560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993F397E-D661-4CB8-96C8-C87FEF2B2C5B}"/>
            </a:ext>
          </a:extLst>
        </xdr:cNvPr>
        <xdr:cNvSpPr txBox="1"/>
      </xdr:nvSpPr>
      <xdr:spPr>
        <a:xfrm>
          <a:off x="38195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38</xdr:row>
      <xdr:rowOff>0</xdr:rowOff>
    </xdr:from>
    <xdr:ext cx="184731" cy="264560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E45FF2C2-4232-4D9F-917C-804CD256A5E1}"/>
            </a:ext>
          </a:extLst>
        </xdr:cNvPr>
        <xdr:cNvSpPr txBox="1"/>
      </xdr:nvSpPr>
      <xdr:spPr>
        <a:xfrm>
          <a:off x="38195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889244F6-9E32-4A15-AA51-C21FEA0C5928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FA588B71-980E-49F2-8C9C-0A138D2C7F3C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AC2DBA54-A7F9-498C-A722-D868672B3644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8CD743C7-0F76-4977-9580-417E7265F792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22BBF33B-CCE5-455F-A231-ED5BDF364C75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AE8379E4-BF4B-4D1B-B392-FF9D92A919A8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3251FFD9-301E-4B15-B0FE-1B9235818DE0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D275D8D7-AE3B-4CF4-8CF6-B0DCC4FA97CB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38</xdr:row>
      <xdr:rowOff>0</xdr:rowOff>
    </xdr:from>
    <xdr:ext cx="184731" cy="264560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FC8DDD92-B038-4D1A-8B40-97D76EAE6F0D}"/>
            </a:ext>
          </a:extLst>
        </xdr:cNvPr>
        <xdr:cNvSpPr txBox="1"/>
      </xdr:nvSpPr>
      <xdr:spPr>
        <a:xfrm>
          <a:off x="38195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38</xdr:row>
      <xdr:rowOff>0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DAABED5F-582E-4FF9-BDCB-3A1C7BAFEE13}"/>
            </a:ext>
          </a:extLst>
        </xdr:cNvPr>
        <xdr:cNvSpPr txBox="1"/>
      </xdr:nvSpPr>
      <xdr:spPr>
        <a:xfrm>
          <a:off x="38195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5ED83B97-BA28-4BD4-8E22-8C7D420ED89E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36A8817A-B65B-4964-9D9B-4401668E2A09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38</xdr:row>
      <xdr:rowOff>0</xdr:rowOff>
    </xdr:from>
    <xdr:ext cx="184731" cy="264560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90FD42EC-F8F5-4714-9E6A-421A17BA70C9}"/>
            </a:ext>
          </a:extLst>
        </xdr:cNvPr>
        <xdr:cNvSpPr txBox="1"/>
      </xdr:nvSpPr>
      <xdr:spPr>
        <a:xfrm>
          <a:off x="38195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733425</xdr:colOff>
      <xdr:row>38</xdr:row>
      <xdr:rowOff>0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F07F2AE9-E235-4E5C-A80A-30CB9C00F2BB}"/>
            </a:ext>
          </a:extLst>
        </xdr:cNvPr>
        <xdr:cNvSpPr txBox="1"/>
      </xdr:nvSpPr>
      <xdr:spPr>
        <a:xfrm>
          <a:off x="38195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8EFAC0EF-F633-49BC-841E-1E761410A960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54378358-F1F2-4B76-9B6A-87A57FA389CE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6BD456ED-563D-4C0F-8953-AA9EAA6E00B8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D7BE9175-EE34-49DE-8DB6-692C978478EF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966FEF96-2E79-498F-8A8E-145D5F639516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A77CAE10-E8DD-4DCA-8717-EC98BBA07C70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4FC7149C-04C2-4F14-8007-7C41C0B84562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733425</xdr:colOff>
      <xdr:row>38</xdr:row>
      <xdr:rowOff>0</xdr:rowOff>
    </xdr:from>
    <xdr:ext cx="184731" cy="264560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31CF460F-25A5-415E-8DAB-8EF9F5E8F112}"/>
            </a:ext>
          </a:extLst>
        </xdr:cNvPr>
        <xdr:cNvSpPr txBox="1"/>
      </xdr:nvSpPr>
      <xdr:spPr>
        <a:xfrm>
          <a:off x="4759325" y="883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1BF98-71BE-4B1E-8C0A-8ED50DA13050}">
  <sheetPr>
    <tabColor rgb="FF0000FF"/>
  </sheetPr>
  <dimension ref="A1:Q57"/>
  <sheetViews>
    <sheetView zoomScale="106" zoomScaleNormal="115" workbookViewId="0">
      <selection activeCell="R2" sqref="R2"/>
    </sheetView>
  </sheetViews>
  <sheetFormatPr defaultColWidth="9.140625" defaultRowHeight="12.95"/>
  <cols>
    <col min="1" max="1" width="2.42578125" style="2" bestFit="1" customWidth="1"/>
    <col min="2" max="2" width="41.7109375" style="13" customWidth="1"/>
    <col min="3" max="3" width="13.42578125" style="13" customWidth="1"/>
    <col min="4" max="4" width="17.28515625" style="13" customWidth="1"/>
    <col min="5" max="5" width="5.42578125" style="6" bestFit="1" customWidth="1"/>
    <col min="6" max="6" width="10.5703125" style="6" bestFit="1" customWidth="1"/>
    <col min="7" max="7" width="12.42578125" style="8" hidden="1" customWidth="1"/>
    <col min="8" max="8" width="10.140625" style="9" hidden="1" customWidth="1"/>
    <col min="9" max="9" width="12.5703125" style="9" hidden="1" customWidth="1"/>
    <col min="10" max="12" width="0" style="8" hidden="1" customWidth="1"/>
    <col min="13" max="13" width="10" style="8" hidden="1" customWidth="1"/>
    <col min="14" max="14" width="0" style="8" hidden="1" customWidth="1"/>
    <col min="15" max="15" width="11.140625" style="8" bestFit="1" customWidth="1"/>
    <col min="16" max="16" width="13.5703125" style="8" bestFit="1" customWidth="1"/>
    <col min="17" max="17" width="10" style="8" bestFit="1" customWidth="1"/>
    <col min="18" max="16384" width="9.140625" style="8"/>
  </cols>
  <sheetData>
    <row r="1" spans="1:17" ht="15.6">
      <c r="B1" s="3" t="s">
        <v>0</v>
      </c>
      <c r="C1" s="4">
        <v>44950</v>
      </c>
      <c r="D1" s="5"/>
      <c r="F1" s="7" t="s">
        <v>1</v>
      </c>
    </row>
    <row r="2" spans="1:17" ht="21">
      <c r="B2" s="10" t="s">
        <v>2</v>
      </c>
      <c r="C2" s="209" t="s">
        <v>3</v>
      </c>
      <c r="D2" s="210"/>
      <c r="E2" s="8"/>
      <c r="F2" s="11">
        <f>F34</f>
        <v>55741.991932333338</v>
      </c>
      <c r="G2" s="12">
        <f>F2:F3-F34</f>
        <v>0</v>
      </c>
    </row>
    <row r="3" spans="1:17" ht="15.6">
      <c r="B3" s="10" t="s">
        <v>4</v>
      </c>
      <c r="C3" s="211" t="s">
        <v>5</v>
      </c>
      <c r="D3" s="212"/>
      <c r="P3" s="14"/>
    </row>
    <row r="4" spans="1:17" ht="14.45">
      <c r="B4" s="15" t="s">
        <v>6</v>
      </c>
      <c r="C4" s="213" t="s">
        <v>7</v>
      </c>
      <c r="D4" s="212"/>
      <c r="P4" s="14"/>
    </row>
    <row r="5" spans="1:17">
      <c r="B5" s="15" t="s">
        <v>8</v>
      </c>
      <c r="C5" s="89" t="s">
        <v>9</v>
      </c>
      <c r="D5" s="90" t="s">
        <v>10</v>
      </c>
      <c r="P5" s="14"/>
    </row>
    <row r="6" spans="1:17">
      <c r="B6" s="16" t="s">
        <v>11</v>
      </c>
      <c r="C6" s="88" t="s">
        <v>12</v>
      </c>
      <c r="D6" s="91" t="s">
        <v>13</v>
      </c>
      <c r="E6" s="8"/>
    </row>
    <row r="7" spans="1:17">
      <c r="B7" s="15" t="s">
        <v>14</v>
      </c>
      <c r="C7" s="88" t="s">
        <v>15</v>
      </c>
      <c r="D7" s="91" t="s">
        <v>16</v>
      </c>
      <c r="E7" s="8"/>
    </row>
    <row r="8" spans="1:17">
      <c r="A8" s="2" t="s">
        <v>17</v>
      </c>
      <c r="B8" s="17" t="s">
        <v>18</v>
      </c>
      <c r="C8" s="18" t="s">
        <v>19</v>
      </c>
      <c r="D8" s="19" t="s">
        <v>20</v>
      </c>
      <c r="E8" s="19" t="s">
        <v>21</v>
      </c>
      <c r="F8" s="20" t="s">
        <v>22</v>
      </c>
      <c r="K8" s="8">
        <v>81675</v>
      </c>
    </row>
    <row r="9" spans="1:17">
      <c r="B9" s="8"/>
      <c r="C9" s="21">
        <v>12</v>
      </c>
      <c r="D9" s="22">
        <v>5</v>
      </c>
      <c r="E9" s="23"/>
      <c r="F9" s="24"/>
      <c r="K9" s="8">
        <v>12</v>
      </c>
      <c r="L9" s="8">
        <v>48</v>
      </c>
      <c r="M9" s="8">
        <v>0.2</v>
      </c>
    </row>
    <row r="10" spans="1:17" ht="13.5">
      <c r="B10" s="25" t="s">
        <v>23</v>
      </c>
      <c r="C10" s="1">
        <v>80000</v>
      </c>
      <c r="D10" s="26" t="s">
        <v>24</v>
      </c>
      <c r="E10" s="27">
        <v>1</v>
      </c>
      <c r="F10" s="28">
        <f>C10/C9*D9*E10</f>
        <v>33333.333333333336</v>
      </c>
      <c r="H10" s="29">
        <f>C10/C9*D9*E10</f>
        <v>33333.333333333336</v>
      </c>
      <c r="I10" s="29">
        <f>81675/12*48*0.2</f>
        <v>65340</v>
      </c>
      <c r="K10" s="8">
        <f>C10/C9</f>
        <v>6666.666666666667</v>
      </c>
      <c r="L10" s="8">
        <f>K10*L9</f>
        <v>320000</v>
      </c>
      <c r="M10" s="30">
        <f>L10*E10</f>
        <v>320000</v>
      </c>
      <c r="O10" s="30"/>
      <c r="P10" s="31"/>
    </row>
    <row r="11" spans="1:17" ht="14.45">
      <c r="B11" s="32"/>
      <c r="C11" s="33"/>
      <c r="D11" s="34"/>
      <c r="E11" s="35"/>
      <c r="F11" s="28"/>
      <c r="H11" s="29"/>
      <c r="I11" s="29"/>
      <c r="M11" s="30"/>
      <c r="O11" s="30"/>
      <c r="P11" s="31"/>
    </row>
    <row r="12" spans="1:17" ht="13.5" thickBot="1">
      <c r="B12" s="36" t="s">
        <v>25</v>
      </c>
      <c r="C12" s="36"/>
      <c r="D12" s="36"/>
      <c r="E12" s="37">
        <f>SUM(E10:E11)</f>
        <v>1</v>
      </c>
      <c r="F12" s="38">
        <f>SUM(F10:F11)</f>
        <v>33333.333333333336</v>
      </c>
      <c r="I12" s="9">
        <v>65340</v>
      </c>
    </row>
    <row r="13" spans="1:17" ht="13.5" thickTop="1">
      <c r="A13" s="2" t="s">
        <v>26</v>
      </c>
      <c r="B13" s="39" t="s">
        <v>27</v>
      </c>
      <c r="C13" s="39"/>
      <c r="D13" s="39"/>
      <c r="E13" s="40"/>
      <c r="F13" s="41"/>
      <c r="P13" s="30"/>
    </row>
    <row r="14" spans="1:17">
      <c r="B14" s="32" t="s">
        <v>28</v>
      </c>
      <c r="C14" s="42" t="s">
        <v>29</v>
      </c>
      <c r="D14" s="43"/>
      <c r="E14" s="23"/>
      <c r="F14" s="44">
        <f>F12*C15</f>
        <v>13783.333333333336</v>
      </c>
      <c r="H14" s="9">
        <f>65340*0.3799</f>
        <v>24822.666000000001</v>
      </c>
      <c r="I14" s="9">
        <v>24823</v>
      </c>
    </row>
    <row r="15" spans="1:17" ht="13.5" thickBot="1">
      <c r="B15" s="36" t="s">
        <v>30</v>
      </c>
      <c r="C15" s="45">
        <f>0.395+0.0185</f>
        <v>0.41350000000000003</v>
      </c>
      <c r="D15" s="36"/>
      <c r="E15" s="36"/>
      <c r="F15" s="38">
        <f>F14</f>
        <v>13783.333333333336</v>
      </c>
      <c r="Q15" s="30"/>
    </row>
    <row r="16" spans="1:17" ht="13.5" thickTop="1">
      <c r="B16" s="8"/>
      <c r="C16" s="8"/>
      <c r="D16" s="8"/>
      <c r="E16" s="23"/>
      <c r="F16" s="44"/>
    </row>
    <row r="17" spans="1:9" s="39" customFormat="1" ht="13.5" thickBot="1">
      <c r="A17" s="2"/>
      <c r="B17" s="36" t="s">
        <v>31</v>
      </c>
      <c r="C17" s="36"/>
      <c r="D17" s="46"/>
      <c r="E17" s="47"/>
      <c r="F17" s="38">
        <f>F12+F15</f>
        <v>47116.666666666672</v>
      </c>
      <c r="H17" s="48"/>
      <c r="I17" s="48">
        <f>I12+I14</f>
        <v>90163</v>
      </c>
    </row>
    <row r="18" spans="1:9" s="39" customFormat="1" ht="13.5" thickTop="1">
      <c r="A18" s="2" t="s">
        <v>32</v>
      </c>
      <c r="B18" s="39" t="s">
        <v>33</v>
      </c>
      <c r="D18" s="40"/>
      <c r="E18" s="49"/>
      <c r="F18" s="41">
        <v>0</v>
      </c>
      <c r="H18" s="48"/>
      <c r="I18" s="48"/>
    </row>
    <row r="19" spans="1:9" s="39" customFormat="1">
      <c r="A19" s="2" t="s">
        <v>34</v>
      </c>
      <c r="B19" s="39" t="s">
        <v>35</v>
      </c>
      <c r="D19" s="40"/>
      <c r="E19" s="49"/>
      <c r="F19" s="41">
        <v>0</v>
      </c>
      <c r="H19" s="48"/>
      <c r="I19" s="48"/>
    </row>
    <row r="20" spans="1:9" s="39" customFormat="1">
      <c r="A20" s="2" t="s">
        <v>36</v>
      </c>
      <c r="B20" s="39" t="s">
        <v>37</v>
      </c>
      <c r="D20" s="40"/>
      <c r="E20" s="49"/>
      <c r="F20" s="41">
        <v>0</v>
      </c>
      <c r="H20" s="48"/>
      <c r="I20" s="48"/>
    </row>
    <row r="21" spans="1:9" s="39" customFormat="1">
      <c r="A21" s="2" t="s">
        <v>38</v>
      </c>
      <c r="B21" s="39" t="s">
        <v>39</v>
      </c>
      <c r="D21" s="40"/>
      <c r="E21" s="49"/>
      <c r="F21" s="41">
        <v>0</v>
      </c>
      <c r="H21" s="48"/>
      <c r="I21" s="48"/>
    </row>
    <row r="22" spans="1:9" s="39" customFormat="1">
      <c r="A22" s="2" t="s">
        <v>40</v>
      </c>
      <c r="B22" s="39" t="s">
        <v>41</v>
      </c>
      <c r="D22" s="40"/>
      <c r="E22" s="49"/>
      <c r="F22" s="41">
        <v>0</v>
      </c>
      <c r="H22" s="48"/>
      <c r="I22" s="48"/>
    </row>
    <row r="23" spans="1:9" s="39" customFormat="1">
      <c r="A23" s="2" t="s">
        <v>42</v>
      </c>
      <c r="B23" s="39" t="s">
        <v>43</v>
      </c>
      <c r="D23" s="40"/>
      <c r="E23" s="49"/>
      <c r="F23" s="41">
        <v>5000</v>
      </c>
      <c r="H23" s="48"/>
      <c r="I23" s="48"/>
    </row>
    <row r="24" spans="1:9" ht="13.5" thickBot="1">
      <c r="A24" s="2" t="s">
        <v>44</v>
      </c>
      <c r="B24" s="36" t="s">
        <v>45</v>
      </c>
      <c r="C24" s="36"/>
      <c r="D24" s="36"/>
      <c r="E24" s="50"/>
      <c r="F24" s="51">
        <f>SUM(F17:F23)</f>
        <v>52116.666666666672</v>
      </c>
    </row>
    <row r="25" spans="1:9" ht="13.5" thickTop="1">
      <c r="B25" s="39" t="s">
        <v>46</v>
      </c>
      <c r="C25" s="39"/>
      <c r="D25" s="52">
        <f>'FY26 LOCAL BGT $XXXXXX'!F34</f>
        <v>356.61850899999996</v>
      </c>
      <c r="E25" s="2"/>
      <c r="F25" s="8"/>
    </row>
    <row r="26" spans="1:9">
      <c r="B26" s="53" t="s">
        <v>47</v>
      </c>
      <c r="C26" s="39"/>
      <c r="D26" s="52">
        <f>'FY26 LOCAL BGT $XXXXXX'!D27</f>
        <v>156.18509</v>
      </c>
      <c r="E26" s="2"/>
      <c r="F26" s="8"/>
    </row>
    <row r="27" spans="1:9" ht="13.5" thickBot="1">
      <c r="B27" s="39" t="s">
        <v>48</v>
      </c>
      <c r="C27" s="39"/>
      <c r="D27" s="54">
        <f>SUM(D25:D26)</f>
        <v>512.80359899999996</v>
      </c>
      <c r="E27" s="2"/>
      <c r="F27" s="52">
        <f>D27</f>
        <v>512.80359899999996</v>
      </c>
    </row>
    <row r="28" spans="1:9" ht="13.5" thickBot="1">
      <c r="B28" s="36" t="s">
        <v>49</v>
      </c>
      <c r="C28" s="36"/>
      <c r="D28" s="55"/>
      <c r="E28" s="50"/>
      <c r="F28" s="51">
        <f>SUM(F24:F27)</f>
        <v>52629.47026566667</v>
      </c>
    </row>
    <row r="29" spans="1:9" ht="13.5" thickTop="1">
      <c r="A29" s="2" t="s">
        <v>50</v>
      </c>
      <c r="B29" s="39" t="s">
        <v>51</v>
      </c>
      <c r="C29" s="42"/>
      <c r="D29" s="39"/>
    </row>
    <row r="30" spans="1:9" ht="13.5">
      <c r="B30" s="25" t="s">
        <v>52</v>
      </c>
      <c r="C30" s="56">
        <v>4.3499999999999997E-2</v>
      </c>
      <c r="D30" s="39"/>
      <c r="F30" s="57">
        <f>F12*C30</f>
        <v>1450</v>
      </c>
      <c r="H30" s="9">
        <f>65340*0.0447</f>
        <v>2920.6979999999999</v>
      </c>
      <c r="I30" s="9">
        <v>2921</v>
      </c>
    </row>
    <row r="31" spans="1:9" ht="13.5">
      <c r="B31" s="25" t="s">
        <v>53</v>
      </c>
      <c r="C31" s="58">
        <v>3.1899999999999998E-2</v>
      </c>
      <c r="D31" s="39"/>
      <c r="F31" s="57">
        <f>F24*C31</f>
        <v>1662.5216666666668</v>
      </c>
      <c r="H31" s="9">
        <f>90163*0.0767</f>
        <v>6915.5021000000006</v>
      </c>
      <c r="I31" s="9">
        <v>6915</v>
      </c>
    </row>
    <row r="32" spans="1:9" ht="13.5" thickBot="1">
      <c r="B32" s="36" t="s">
        <v>54</v>
      </c>
      <c r="C32" s="36"/>
      <c r="D32" s="36"/>
      <c r="E32" s="50"/>
      <c r="F32" s="51">
        <f>F30+F31</f>
        <v>3112.5216666666665</v>
      </c>
      <c r="I32" s="48">
        <f>SUM(I30:I31)</f>
        <v>9836</v>
      </c>
    </row>
    <row r="33" spans="1:17" ht="13.5" thickTop="1">
      <c r="B33" s="8"/>
      <c r="C33" s="8"/>
      <c r="D33" s="23"/>
      <c r="E33" s="23"/>
      <c r="F33" s="59"/>
    </row>
    <row r="34" spans="1:17" s="60" customFormat="1" ht="13.5" thickBot="1">
      <c r="A34" s="2" t="s">
        <v>55</v>
      </c>
      <c r="B34" s="62" t="s">
        <v>56</v>
      </c>
      <c r="C34" s="63"/>
      <c r="D34" s="63"/>
      <c r="E34" s="64"/>
      <c r="F34" s="65">
        <f>F28+F32</f>
        <v>55741.991932333338</v>
      </c>
      <c r="G34" s="66">
        <v>1999999</v>
      </c>
      <c r="H34" s="61"/>
      <c r="I34" s="67" t="e">
        <f>#REF!+#REF!</f>
        <v>#REF!</v>
      </c>
      <c r="P34" s="68"/>
    </row>
    <row r="35" spans="1:17" s="60" customFormat="1">
      <c r="A35" s="2"/>
      <c r="B35" s="13"/>
      <c r="C35" s="13"/>
      <c r="D35" s="13"/>
      <c r="E35" s="6"/>
      <c r="F35" s="185"/>
      <c r="G35" s="70">
        <f>G34-F34</f>
        <v>1944257.0080676666</v>
      </c>
      <c r="H35" s="61"/>
      <c r="I35" s="71"/>
      <c r="P35" s="72"/>
    </row>
    <row r="36" spans="1:17" s="60" customFormat="1">
      <c r="A36" s="2"/>
      <c r="B36" s="73" t="s">
        <v>57</v>
      </c>
      <c r="C36" s="74"/>
      <c r="D36" s="75"/>
      <c r="E36" s="76"/>
      <c r="F36" s="72">
        <f>F34*7</f>
        <v>390193.94352633337</v>
      </c>
      <c r="H36" s="60">
        <v>450000</v>
      </c>
      <c r="I36" s="77">
        <f>H36-F34</f>
        <v>394258.00806766667</v>
      </c>
      <c r="J36" s="61"/>
      <c r="K36" s="61"/>
      <c r="Q36" s="77"/>
    </row>
    <row r="37" spans="1:17" s="60" customFormat="1" ht="14.45">
      <c r="A37" s="2"/>
      <c r="B37" s="78" t="str">
        <f>C3</f>
        <v>MDCS/DLS</v>
      </c>
      <c r="D37" s="75"/>
      <c r="E37" s="75"/>
      <c r="H37" s="61"/>
      <c r="I37" s="61"/>
    </row>
    <row r="38" spans="1:17" s="60" customFormat="1" ht="71.099999999999994" customHeight="1">
      <c r="A38" s="79" t="s">
        <v>17</v>
      </c>
      <c r="B38" s="80" t="s">
        <v>18</v>
      </c>
      <c r="C38" s="214" t="s">
        <v>58</v>
      </c>
      <c r="D38" s="215"/>
      <c r="E38" s="215"/>
      <c r="F38" s="215"/>
      <c r="G38" s="215"/>
      <c r="H38" s="215"/>
      <c r="I38" s="81"/>
      <c r="J38" s="81"/>
      <c r="P38" s="82"/>
    </row>
    <row r="39" spans="1:17" s="60" customFormat="1" ht="55.5" customHeight="1">
      <c r="A39" s="79"/>
      <c r="B39" s="80"/>
      <c r="C39" s="216" t="s">
        <v>59</v>
      </c>
      <c r="D39" s="216"/>
      <c r="E39" s="216"/>
      <c r="F39" s="216"/>
      <c r="G39" s="216"/>
      <c r="H39" s="216"/>
      <c r="I39" s="81"/>
      <c r="J39" s="81"/>
      <c r="P39" s="82"/>
    </row>
    <row r="40" spans="1:17" s="60" customFormat="1" ht="24.95" customHeight="1">
      <c r="A40" s="79" t="s">
        <v>26</v>
      </c>
      <c r="B40" s="80" t="s">
        <v>27</v>
      </c>
      <c r="C40" s="217" t="s">
        <v>60</v>
      </c>
      <c r="D40" s="215"/>
      <c r="E40" s="215"/>
      <c r="F40" s="215"/>
      <c r="H40" s="61"/>
      <c r="I40" s="61"/>
      <c r="O40" s="82"/>
      <c r="P40" s="82"/>
    </row>
    <row r="41" spans="1:17" s="60" customFormat="1">
      <c r="A41" s="79" t="s">
        <v>32</v>
      </c>
      <c r="B41" s="80" t="s">
        <v>33</v>
      </c>
      <c r="C41" s="216" t="s">
        <v>61</v>
      </c>
      <c r="D41" s="216"/>
      <c r="E41" s="216"/>
      <c r="F41" s="216"/>
      <c r="H41" s="61"/>
      <c r="I41" s="61"/>
    </row>
    <row r="42" spans="1:17" s="60" customFormat="1">
      <c r="A42" s="79" t="s">
        <v>34</v>
      </c>
      <c r="B42" s="80" t="s">
        <v>35</v>
      </c>
      <c r="C42" s="205" t="s">
        <v>61</v>
      </c>
      <c r="D42" s="205"/>
      <c r="E42" s="205"/>
      <c r="F42" s="205"/>
      <c r="H42" s="61"/>
      <c r="I42" s="61"/>
    </row>
    <row r="43" spans="1:17" s="60" customFormat="1">
      <c r="A43" s="79" t="s">
        <v>36</v>
      </c>
      <c r="B43" s="80" t="s">
        <v>37</v>
      </c>
      <c r="C43" s="205" t="s">
        <v>61</v>
      </c>
      <c r="D43" s="205"/>
      <c r="E43" s="205"/>
      <c r="F43" s="205"/>
      <c r="H43" s="61"/>
      <c r="I43" s="61"/>
    </row>
    <row r="44" spans="1:17" s="60" customFormat="1">
      <c r="A44" s="79" t="s">
        <v>38</v>
      </c>
      <c r="B44" s="80" t="s">
        <v>62</v>
      </c>
      <c r="C44" s="216" t="s">
        <v>63</v>
      </c>
      <c r="D44" s="218"/>
      <c r="E44" s="218"/>
      <c r="F44" s="218"/>
      <c r="G44" s="218"/>
      <c r="H44" s="218"/>
      <c r="I44" s="61"/>
    </row>
    <row r="45" spans="1:17" s="60" customFormat="1" ht="65.099999999999994" customHeight="1">
      <c r="A45" s="79"/>
      <c r="B45" s="80"/>
      <c r="C45" s="207" t="s">
        <v>57</v>
      </c>
      <c r="D45" s="208"/>
      <c r="E45" s="208"/>
      <c r="F45" s="208"/>
      <c r="G45" s="208"/>
      <c r="H45" s="208"/>
      <c r="I45" s="61"/>
    </row>
    <row r="46" spans="1:17" s="60" customFormat="1" ht="13.5" customHeight="1">
      <c r="A46" s="79" t="s">
        <v>40</v>
      </c>
      <c r="B46" s="80" t="s">
        <v>41</v>
      </c>
      <c r="C46" s="205" t="s">
        <v>61</v>
      </c>
      <c r="D46" s="205"/>
      <c r="E46" s="205"/>
      <c r="F46" s="205"/>
      <c r="H46" s="61"/>
      <c r="I46" s="61"/>
    </row>
    <row r="47" spans="1:17" s="60" customFormat="1">
      <c r="A47" s="79" t="s">
        <v>42</v>
      </c>
      <c r="B47" s="80" t="s">
        <v>43</v>
      </c>
      <c r="C47" s="205" t="s">
        <v>61</v>
      </c>
      <c r="D47" s="205"/>
      <c r="E47" s="205"/>
      <c r="F47" s="205"/>
      <c r="H47" s="61"/>
      <c r="I47" s="61"/>
    </row>
    <row r="48" spans="1:17" s="60" customFormat="1" ht="15" customHeight="1">
      <c r="A48" s="79" t="s">
        <v>44</v>
      </c>
      <c r="B48" s="83" t="s">
        <v>49</v>
      </c>
      <c r="C48" s="216" t="s">
        <v>64</v>
      </c>
      <c r="D48" s="216"/>
      <c r="E48" s="216"/>
      <c r="F48" s="216"/>
      <c r="H48" s="61"/>
      <c r="I48" s="61"/>
    </row>
    <row r="49" spans="1:9" s="60" customFormat="1">
      <c r="A49" s="2" t="s">
        <v>50</v>
      </c>
      <c r="B49" s="53" t="s">
        <v>51</v>
      </c>
      <c r="C49" s="8" t="s">
        <v>65</v>
      </c>
      <c r="D49" s="84"/>
      <c r="E49" s="85"/>
      <c r="F49" s="85"/>
      <c r="H49" s="61"/>
      <c r="I49" s="61"/>
    </row>
    <row r="50" spans="1:9" s="60" customFormat="1" ht="13.5">
      <c r="A50" s="2"/>
      <c r="B50" s="83"/>
      <c r="C50" s="25" t="s">
        <v>66</v>
      </c>
      <c r="D50" s="86"/>
      <c r="E50" s="86"/>
      <c r="F50" s="86"/>
      <c r="H50" s="61"/>
      <c r="I50" s="61"/>
    </row>
    <row r="51" spans="1:9" s="60" customFormat="1" ht="13.5">
      <c r="A51" s="2"/>
      <c r="B51" s="83"/>
      <c r="C51" s="25" t="s">
        <v>67</v>
      </c>
      <c r="D51" s="86"/>
      <c r="E51" s="86"/>
      <c r="F51" s="86"/>
      <c r="H51" s="61"/>
      <c r="I51" s="61"/>
    </row>
    <row r="52" spans="1:9" s="60" customFormat="1">
      <c r="A52" s="2" t="s">
        <v>55</v>
      </c>
      <c r="B52" s="83" t="s">
        <v>68</v>
      </c>
      <c r="C52" s="87" t="s">
        <v>69</v>
      </c>
      <c r="D52" s="86"/>
      <c r="E52" s="86"/>
      <c r="F52" s="86"/>
      <c r="H52" s="61"/>
      <c r="I52" s="61"/>
    </row>
    <row r="53" spans="1:9" s="60" customFormat="1">
      <c r="A53" s="2"/>
      <c r="B53" s="83"/>
      <c r="C53" s="32"/>
      <c r="D53" s="86"/>
      <c r="E53" s="86"/>
      <c r="F53" s="86"/>
      <c r="H53" s="61"/>
      <c r="I53" s="61"/>
    </row>
    <row r="55" spans="1:9">
      <c r="B55" s="8"/>
      <c r="C55" s="216"/>
      <c r="D55" s="218"/>
      <c r="E55" s="218"/>
      <c r="F55" s="218"/>
      <c r="G55" s="218"/>
      <c r="H55" s="218"/>
    </row>
    <row r="56" spans="1:9">
      <c r="B56" s="8"/>
      <c r="C56" s="207"/>
      <c r="D56" s="208"/>
      <c r="E56" s="208"/>
      <c r="F56" s="208"/>
      <c r="G56" s="208"/>
      <c r="H56" s="208"/>
    </row>
    <row r="57" spans="1:9">
      <c r="B57" s="8"/>
    </row>
  </sheetData>
  <mergeCells count="12">
    <mergeCell ref="C56:H56"/>
    <mergeCell ref="C2:D2"/>
    <mergeCell ref="C3:D3"/>
    <mergeCell ref="C4:D4"/>
    <mergeCell ref="C38:H38"/>
    <mergeCell ref="C39:H39"/>
    <mergeCell ref="C40:F40"/>
    <mergeCell ref="C41:F41"/>
    <mergeCell ref="C44:H44"/>
    <mergeCell ref="C45:H45"/>
    <mergeCell ref="C48:F48"/>
    <mergeCell ref="C55:H55"/>
  </mergeCells>
  <pageMargins left="0.75" right="0.75" top="1" bottom="1" header="0.5" footer="0.5"/>
  <pageSetup scale="66" orientation="landscape" r:id="rId1"/>
  <headerFooter alignWithMargins="0"/>
  <rowBreaks count="1" manualBreakCount="1">
    <brk id="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444A3-058F-434F-9E69-494A324405AE}">
  <sheetPr>
    <tabColor rgb="FF002060"/>
  </sheetPr>
  <dimension ref="B2:C15"/>
  <sheetViews>
    <sheetView workbookViewId="0">
      <selection activeCell="J17" sqref="J17:J18"/>
    </sheetView>
  </sheetViews>
  <sheetFormatPr defaultRowHeight="14.45"/>
  <cols>
    <col min="2" max="2" width="9.42578125" bestFit="1" customWidth="1"/>
  </cols>
  <sheetData>
    <row r="2" spans="2:3">
      <c r="B2" s="192">
        <v>45870</v>
      </c>
      <c r="C2" s="191" t="s">
        <v>70</v>
      </c>
    </row>
    <row r="3" spans="2:3">
      <c r="C3" s="189" t="s">
        <v>71</v>
      </c>
    </row>
    <row r="4" spans="2:3" ht="21">
      <c r="B4" s="190" t="s">
        <v>72</v>
      </c>
      <c r="C4" s="189" t="s">
        <v>73</v>
      </c>
    </row>
    <row r="5" spans="2:3">
      <c r="C5" t="s">
        <v>74</v>
      </c>
    </row>
    <row r="6" spans="2:3">
      <c r="C6" t="s">
        <v>75</v>
      </c>
    </row>
    <row r="7" spans="2:3">
      <c r="C7" t="s">
        <v>76</v>
      </c>
    </row>
    <row r="8" spans="2:3">
      <c r="C8" t="s">
        <v>77</v>
      </c>
    </row>
    <row r="9" spans="2:3">
      <c r="C9" t="s">
        <v>78</v>
      </c>
    </row>
    <row r="10" spans="2:3">
      <c r="C10" s="188" t="s">
        <v>79</v>
      </c>
    </row>
    <row r="11" spans="2:3">
      <c r="C11" s="188" t="s">
        <v>80</v>
      </c>
    </row>
    <row r="12" spans="2:3">
      <c r="C12" t="s">
        <v>81</v>
      </c>
    </row>
    <row r="13" spans="2:3">
      <c r="C13" t="s">
        <v>82</v>
      </c>
    </row>
    <row r="14" spans="2:3">
      <c r="C14" s="188"/>
    </row>
    <row r="15" spans="2:3">
      <c r="C15" s="18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D7FAE-5B8C-48A0-9B80-35A809279FCD}">
  <sheetPr>
    <tabColor rgb="FF0000FF"/>
  </sheetPr>
  <dimension ref="A1:Q56"/>
  <sheetViews>
    <sheetView topLeftCell="A48" zoomScale="106" zoomScaleNormal="115" workbookViewId="0">
      <selection activeCell="S39" sqref="S39"/>
    </sheetView>
  </sheetViews>
  <sheetFormatPr defaultColWidth="9.140625" defaultRowHeight="12.95"/>
  <cols>
    <col min="1" max="1" width="2.42578125" style="2" bestFit="1" customWidth="1"/>
    <col min="2" max="2" width="41.7109375" style="13" customWidth="1"/>
    <col min="3" max="3" width="13.42578125" style="13" customWidth="1"/>
    <col min="4" max="4" width="17.28515625" style="13" customWidth="1"/>
    <col min="5" max="5" width="5.5703125" style="6" bestFit="1" customWidth="1"/>
    <col min="6" max="6" width="10.5703125" style="6" bestFit="1" customWidth="1"/>
    <col min="7" max="7" width="12.42578125" style="8" hidden="1" customWidth="1"/>
    <col min="8" max="8" width="10.140625" style="9" hidden="1" customWidth="1"/>
    <col min="9" max="9" width="12.5703125" style="9" hidden="1" customWidth="1"/>
    <col min="10" max="12" width="0" style="8" hidden="1" customWidth="1"/>
    <col min="13" max="13" width="10" style="8" hidden="1" customWidth="1"/>
    <col min="14" max="14" width="0" style="8" hidden="1" customWidth="1"/>
    <col min="15" max="15" width="11.140625" style="8" bestFit="1" customWidth="1"/>
    <col min="16" max="16" width="13.5703125" style="8" bestFit="1" customWidth="1"/>
    <col min="17" max="17" width="10" style="8" bestFit="1" customWidth="1"/>
    <col min="18" max="16384" width="9.140625" style="8"/>
  </cols>
  <sheetData>
    <row r="1" spans="1:17" ht="15.6">
      <c r="B1" s="3" t="s">
        <v>0</v>
      </c>
      <c r="C1" s="13" t="s">
        <v>83</v>
      </c>
      <c r="D1" s="195">
        <v>45874</v>
      </c>
      <c r="F1" s="7" t="s">
        <v>84</v>
      </c>
    </row>
    <row r="2" spans="1:17" ht="15.6">
      <c r="B2" s="10" t="s">
        <v>2</v>
      </c>
      <c r="C2" s="219" t="s">
        <v>85</v>
      </c>
      <c r="D2" s="220"/>
      <c r="E2" s="8"/>
      <c r="F2" s="11">
        <f>F32</f>
        <v>512.80359899999996</v>
      </c>
      <c r="G2" s="12">
        <f>F2:F3-F32</f>
        <v>0</v>
      </c>
    </row>
    <row r="3" spans="1:17" ht="15.6">
      <c r="B3" s="10" t="s">
        <v>4</v>
      </c>
      <c r="C3" s="221" t="s">
        <v>86</v>
      </c>
      <c r="D3" s="222"/>
      <c r="P3" s="14"/>
    </row>
    <row r="4" spans="1:17" ht="14.45">
      <c r="B4" s="15" t="s">
        <v>6</v>
      </c>
      <c r="C4" s="213" t="s">
        <v>87</v>
      </c>
      <c r="D4" s="212"/>
      <c r="P4" s="14"/>
    </row>
    <row r="5" spans="1:17">
      <c r="B5" s="15" t="s">
        <v>8</v>
      </c>
      <c r="C5" s="89"/>
      <c r="D5" s="90"/>
      <c r="P5" s="14"/>
    </row>
    <row r="6" spans="1:17">
      <c r="B6" s="16" t="s">
        <v>11</v>
      </c>
      <c r="C6" s="88"/>
      <c r="D6" s="91"/>
      <c r="E6" s="8"/>
    </row>
    <row r="7" spans="1:17">
      <c r="B7" s="15" t="s">
        <v>14</v>
      </c>
      <c r="C7" s="88"/>
      <c r="D7" s="91"/>
      <c r="E7" s="8"/>
    </row>
    <row r="8" spans="1:17">
      <c r="A8" s="2" t="s">
        <v>17</v>
      </c>
      <c r="B8" s="17" t="s">
        <v>18</v>
      </c>
      <c r="C8" s="18" t="s">
        <v>19</v>
      </c>
      <c r="D8" s="19" t="s">
        <v>20</v>
      </c>
      <c r="E8" s="19" t="s">
        <v>21</v>
      </c>
      <c r="F8" s="20" t="s">
        <v>22</v>
      </c>
      <c r="K8" s="8">
        <v>81675</v>
      </c>
    </row>
    <row r="9" spans="1:17">
      <c r="B9" s="8"/>
      <c r="C9" s="199">
        <v>12</v>
      </c>
      <c r="D9" s="200">
        <v>12</v>
      </c>
      <c r="E9" s="23"/>
      <c r="F9" s="24"/>
      <c r="K9" s="8">
        <v>12</v>
      </c>
      <c r="L9" s="8">
        <v>48</v>
      </c>
      <c r="M9" s="8">
        <v>0.2</v>
      </c>
    </row>
    <row r="10" spans="1:17" ht="13.5">
      <c r="B10" s="25" t="s">
        <v>88</v>
      </c>
      <c r="C10" s="1">
        <v>100</v>
      </c>
      <c r="D10" s="26" t="str">
        <f>C4</f>
        <v>10/1/25 -9/30/26</v>
      </c>
      <c r="E10" s="27">
        <v>1</v>
      </c>
      <c r="F10" s="28">
        <f>C10/C9*D9*E10</f>
        <v>100</v>
      </c>
      <c r="H10" s="29">
        <f>C10/C9*D9*E10</f>
        <v>100</v>
      </c>
      <c r="I10" s="29">
        <f>81675/12*48*0.2</f>
        <v>65340</v>
      </c>
      <c r="K10" s="8">
        <f>C10/C9</f>
        <v>8.3333333333333339</v>
      </c>
      <c r="L10" s="8">
        <f>K10*L9</f>
        <v>400</v>
      </c>
      <c r="M10" s="30">
        <f>L10*E10</f>
        <v>400</v>
      </c>
      <c r="O10" s="30"/>
      <c r="P10" s="31"/>
    </row>
    <row r="11" spans="1:17" ht="14.45">
      <c r="B11" s="25"/>
      <c r="C11" s="1"/>
      <c r="D11" s="26"/>
      <c r="E11" s="35"/>
      <c r="F11" s="28">
        <f>C11/C9*6*E11</f>
        <v>0</v>
      </c>
      <c r="H11" s="29"/>
      <c r="I11" s="29"/>
      <c r="M11" s="30"/>
      <c r="O11" s="30"/>
      <c r="P11" s="31"/>
    </row>
    <row r="12" spans="1:17" ht="14.45">
      <c r="B12" s="32"/>
      <c r="C12" s="33"/>
      <c r="D12" s="34"/>
      <c r="E12" s="35"/>
      <c r="F12" s="28"/>
      <c r="H12" s="29"/>
      <c r="I12" s="29"/>
      <c r="M12" s="30"/>
      <c r="O12" s="30"/>
      <c r="P12" s="31"/>
    </row>
    <row r="13" spans="1:17" ht="13.5" thickBot="1">
      <c r="B13" s="36" t="s">
        <v>25</v>
      </c>
      <c r="C13" s="36"/>
      <c r="D13" s="36"/>
      <c r="E13" s="37">
        <f>SUM(E10:E11)</f>
        <v>1</v>
      </c>
      <c r="F13" s="38">
        <f>SUM(F10:F11)</f>
        <v>100</v>
      </c>
      <c r="I13" s="9">
        <v>65340</v>
      </c>
    </row>
    <row r="14" spans="1:17" ht="13.5" thickTop="1">
      <c r="A14" s="2" t="s">
        <v>26</v>
      </c>
      <c r="B14" s="39" t="s">
        <v>27</v>
      </c>
      <c r="C14" s="39"/>
      <c r="D14" s="39"/>
      <c r="E14" s="40"/>
      <c r="F14" s="41"/>
      <c r="P14" s="30"/>
    </row>
    <row r="15" spans="1:17">
      <c r="B15" s="32" t="s">
        <v>89</v>
      </c>
      <c r="C15" s="42"/>
      <c r="D15" s="43"/>
      <c r="E15" s="23"/>
      <c r="F15" s="44">
        <f>F13*C16</f>
        <v>10</v>
      </c>
      <c r="H15" s="9">
        <f>65340*0.3799</f>
        <v>24822.666000000001</v>
      </c>
      <c r="I15" s="9">
        <v>24823</v>
      </c>
    </row>
    <row r="16" spans="1:17" ht="13.5" thickBot="1">
      <c r="B16" s="36" t="s">
        <v>30</v>
      </c>
      <c r="C16" s="45">
        <v>0.1</v>
      </c>
      <c r="D16" s="36"/>
      <c r="E16" s="36"/>
      <c r="F16" s="38">
        <f>F15</f>
        <v>10</v>
      </c>
      <c r="Q16" s="30"/>
    </row>
    <row r="17" spans="1:16" ht="13.5" thickTop="1">
      <c r="B17" s="8"/>
      <c r="C17" s="8"/>
      <c r="D17" s="8"/>
      <c r="E17" s="23"/>
      <c r="F17" s="44"/>
    </row>
    <row r="18" spans="1:16" s="39" customFormat="1" ht="13.5" thickBot="1">
      <c r="A18" s="2"/>
      <c r="B18" s="36" t="s">
        <v>31</v>
      </c>
      <c r="C18" s="36"/>
      <c r="D18" s="46"/>
      <c r="E18" s="47"/>
      <c r="F18" s="38">
        <f>F13+F16</f>
        <v>110</v>
      </c>
      <c r="H18" s="48"/>
      <c r="I18" s="48">
        <f>I13+I15</f>
        <v>90163</v>
      </c>
    </row>
    <row r="19" spans="1:16" s="39" customFormat="1" ht="13.5" thickTop="1">
      <c r="A19" s="2" t="s">
        <v>32</v>
      </c>
      <c r="B19" s="39" t="s">
        <v>33</v>
      </c>
      <c r="D19" s="40"/>
      <c r="E19" s="49"/>
      <c r="F19" s="41">
        <v>0</v>
      </c>
      <c r="H19" s="48"/>
      <c r="I19" s="48"/>
    </row>
    <row r="20" spans="1:16" s="39" customFormat="1">
      <c r="A20" s="2" t="s">
        <v>34</v>
      </c>
      <c r="B20" s="39" t="s">
        <v>35</v>
      </c>
      <c r="D20" s="40"/>
      <c r="E20" s="49"/>
      <c r="F20" s="41">
        <v>0</v>
      </c>
      <c r="H20" s="48"/>
      <c r="I20" s="48"/>
    </row>
    <row r="21" spans="1:16" s="39" customFormat="1">
      <c r="A21" s="2" t="s">
        <v>36</v>
      </c>
      <c r="B21" s="39" t="s">
        <v>37</v>
      </c>
      <c r="D21" s="40"/>
      <c r="E21" s="49"/>
      <c r="F21" s="41">
        <v>0</v>
      </c>
      <c r="H21" s="48"/>
      <c r="I21" s="48"/>
    </row>
    <row r="22" spans="1:16" s="39" customFormat="1">
      <c r="A22" s="2" t="s">
        <v>38</v>
      </c>
      <c r="B22" s="39" t="s">
        <v>39</v>
      </c>
      <c r="D22" s="40"/>
      <c r="E22" s="49"/>
      <c r="F22" s="41">
        <v>0</v>
      </c>
      <c r="H22" s="48"/>
      <c r="I22" s="48"/>
    </row>
    <row r="23" spans="1:16" s="39" customFormat="1">
      <c r="A23" s="2" t="s">
        <v>40</v>
      </c>
      <c r="B23" s="39" t="s">
        <v>41</v>
      </c>
      <c r="D23" s="40"/>
      <c r="E23" s="49"/>
      <c r="F23" s="41">
        <v>0</v>
      </c>
      <c r="H23" s="48"/>
      <c r="I23" s="48"/>
    </row>
    <row r="24" spans="1:16" s="39" customFormat="1">
      <c r="A24" s="2" t="s">
        <v>42</v>
      </c>
      <c r="B24" s="39" t="s">
        <v>43</v>
      </c>
      <c r="D24" s="40"/>
      <c r="E24" s="49"/>
      <c r="F24" s="41">
        <v>0</v>
      </c>
      <c r="H24" s="48"/>
      <c r="I24" s="48"/>
    </row>
    <row r="25" spans="1:16" ht="13.5" thickBot="1">
      <c r="B25" s="36" t="s">
        <v>45</v>
      </c>
      <c r="C25" s="36"/>
      <c r="D25" s="36"/>
      <c r="E25" s="50"/>
      <c r="F25" s="51">
        <f>SUM(F18:F24)</f>
        <v>110</v>
      </c>
    </row>
    <row r="26" spans="1:16" ht="13.5" thickTop="1">
      <c r="B26" s="39" t="s">
        <v>90</v>
      </c>
      <c r="C26" s="39"/>
      <c r="D26" s="52">
        <v>200</v>
      </c>
      <c r="E26" s="2"/>
      <c r="F26" s="8"/>
    </row>
    <row r="27" spans="1:16">
      <c r="B27" s="53" t="s">
        <v>47</v>
      </c>
      <c r="C27" s="39"/>
      <c r="D27" s="52">
        <f>'FY26 RETAINED BGT $XXXXX'!F30</f>
        <v>156.18509</v>
      </c>
      <c r="E27" s="2"/>
      <c r="F27" s="8"/>
    </row>
    <row r="28" spans="1:16" ht="13.5" thickBot="1">
      <c r="B28" s="39" t="s">
        <v>48</v>
      </c>
      <c r="C28" s="39"/>
      <c r="D28" s="54">
        <f>SUM(D26:D27)</f>
        <v>356.18509</v>
      </c>
      <c r="E28" s="2"/>
      <c r="F28" s="52">
        <f>D28</f>
        <v>356.18509</v>
      </c>
    </row>
    <row r="29" spans="1:16">
      <c r="A29" s="2" t="s">
        <v>44</v>
      </c>
      <c r="B29" s="92" t="s">
        <v>49</v>
      </c>
      <c r="C29" s="92"/>
      <c r="D29" s="39"/>
      <c r="E29" s="93"/>
      <c r="F29" s="94">
        <f>SUM(F25:F28)</f>
        <v>466.18509</v>
      </c>
    </row>
    <row r="30" spans="1:16" ht="13.5" thickBot="1">
      <c r="A30" s="2" t="s">
        <v>50</v>
      </c>
      <c r="B30" s="36" t="s">
        <v>51</v>
      </c>
      <c r="C30" s="95">
        <v>0.1</v>
      </c>
      <c r="D30" s="36"/>
      <c r="E30" s="96"/>
      <c r="F30" s="97">
        <f>F29*C30</f>
        <v>46.618509000000003</v>
      </c>
      <c r="P30" s="57"/>
    </row>
    <row r="31" spans="1:16" ht="13.5" thickTop="1">
      <c r="B31" s="8"/>
      <c r="C31" s="8"/>
      <c r="D31" s="23"/>
      <c r="E31" s="23"/>
      <c r="F31" s="59"/>
    </row>
    <row r="32" spans="1:16" s="60" customFormat="1" ht="13.5" thickBot="1">
      <c r="A32" s="2" t="s">
        <v>55</v>
      </c>
      <c r="B32" s="62" t="s">
        <v>56</v>
      </c>
      <c r="C32" s="63"/>
      <c r="D32" s="63"/>
      <c r="E32" s="64"/>
      <c r="F32" s="65">
        <f>F29+F30</f>
        <v>512.80359899999996</v>
      </c>
      <c r="G32" s="66">
        <v>1999999</v>
      </c>
      <c r="H32" s="61"/>
      <c r="I32" s="67" t="e">
        <f>#REF!+#REF!</f>
        <v>#REF!</v>
      </c>
      <c r="P32" s="68"/>
    </row>
    <row r="33" spans="1:17" s="60" customFormat="1">
      <c r="A33" s="2"/>
      <c r="B33" s="53" t="s">
        <v>47</v>
      </c>
      <c r="C33" s="13"/>
      <c r="D33" s="13"/>
      <c r="E33" s="6"/>
      <c r="F33" s="186">
        <f>-D27</f>
        <v>-156.18509</v>
      </c>
      <c r="G33" s="70">
        <f>G32-F32</f>
        <v>1999486.196401</v>
      </c>
      <c r="H33" s="61"/>
      <c r="I33" s="71"/>
      <c r="P33" s="72"/>
    </row>
    <row r="34" spans="1:17" s="60" customFormat="1" ht="13.5" thickBot="1">
      <c r="A34" s="2"/>
      <c r="B34" s="201" t="s">
        <v>91</v>
      </c>
      <c r="C34" s="202"/>
      <c r="D34" s="202"/>
      <c r="E34" s="203"/>
      <c r="F34" s="204">
        <f>F32+F33</f>
        <v>356.61850899999996</v>
      </c>
      <c r="G34" s="66">
        <v>1999999</v>
      </c>
      <c r="H34" s="61"/>
      <c r="I34" s="67" t="e">
        <f>#REF!+#REF!</f>
        <v>#REF!</v>
      </c>
      <c r="P34" s="68"/>
    </row>
    <row r="35" spans="1:17" s="60" customFormat="1">
      <c r="A35" s="2"/>
      <c r="B35" s="13"/>
      <c r="C35" s="13"/>
      <c r="D35" s="13"/>
      <c r="E35" s="6"/>
      <c r="F35" s="69"/>
      <c r="G35" s="70"/>
      <c r="H35" s="61"/>
      <c r="I35" s="71"/>
      <c r="P35" s="72"/>
    </row>
    <row r="36" spans="1:17" s="60" customFormat="1">
      <c r="A36" s="2"/>
      <c r="B36" s="13"/>
      <c r="C36" s="13"/>
      <c r="D36" s="13"/>
      <c r="E36" s="6"/>
      <c r="F36" s="69"/>
      <c r="G36" s="70"/>
      <c r="H36" s="61"/>
      <c r="I36" s="71"/>
      <c r="P36" s="72"/>
    </row>
    <row r="37" spans="1:17" s="60" customFormat="1">
      <c r="A37" s="2"/>
      <c r="B37" s="73" t="s">
        <v>57</v>
      </c>
      <c r="C37" s="74"/>
      <c r="D37" s="75"/>
      <c r="E37" s="76"/>
      <c r="F37" s="60" t="s">
        <v>92</v>
      </c>
      <c r="H37" s="60">
        <v>450000</v>
      </c>
      <c r="I37" s="77">
        <f>H37-F32</f>
        <v>449487.19640100002</v>
      </c>
      <c r="J37" s="61"/>
      <c r="K37" s="61"/>
      <c r="Q37" s="77"/>
    </row>
    <row r="38" spans="1:17" s="60" customFormat="1" ht="14.45">
      <c r="A38" s="2"/>
      <c r="B38" s="78" t="str">
        <f>C3</f>
        <v>LOCAL FISCAL AGENT</v>
      </c>
      <c r="D38" s="75"/>
      <c r="E38" s="75"/>
      <c r="H38" s="61"/>
      <c r="I38" s="61"/>
    </row>
    <row r="39" spans="1:17" s="60" customFormat="1" ht="63.95" customHeight="1">
      <c r="A39" s="79" t="s">
        <v>17</v>
      </c>
      <c r="B39" s="80" t="s">
        <v>18</v>
      </c>
      <c r="C39" s="214" t="s">
        <v>93</v>
      </c>
      <c r="D39" s="215"/>
      <c r="E39" s="215"/>
      <c r="F39" s="215"/>
      <c r="G39" s="215"/>
      <c r="H39" s="215"/>
      <c r="I39" s="81"/>
      <c r="J39" s="81"/>
      <c r="P39" s="82"/>
    </row>
    <row r="40" spans="1:17" s="60" customFormat="1" ht="55.5" customHeight="1">
      <c r="A40" s="79"/>
      <c r="B40" s="80"/>
      <c r="C40" s="216" t="s">
        <v>59</v>
      </c>
      <c r="D40" s="216"/>
      <c r="E40" s="216"/>
      <c r="F40" s="216"/>
      <c r="G40" s="216"/>
      <c r="H40" s="216"/>
      <c r="I40" s="81"/>
      <c r="J40" s="81"/>
      <c r="P40" s="82"/>
    </row>
    <row r="41" spans="1:17" s="60" customFormat="1" ht="24.95" customHeight="1">
      <c r="A41" s="79" t="s">
        <v>26</v>
      </c>
      <c r="B41" s="80" t="s">
        <v>27</v>
      </c>
      <c r="C41" s="217" t="s">
        <v>60</v>
      </c>
      <c r="D41" s="215"/>
      <c r="E41" s="215"/>
      <c r="F41" s="215"/>
      <c r="H41" s="61"/>
      <c r="I41" s="61"/>
      <c r="O41" s="82"/>
      <c r="P41" s="82"/>
    </row>
    <row r="42" spans="1:17" s="60" customFormat="1">
      <c r="A42" s="79" t="s">
        <v>32</v>
      </c>
      <c r="B42" s="80" t="s">
        <v>33</v>
      </c>
      <c r="C42" s="216" t="s">
        <v>61</v>
      </c>
      <c r="D42" s="216"/>
      <c r="E42" s="216"/>
      <c r="F42" s="216"/>
      <c r="H42" s="61"/>
      <c r="I42" s="61"/>
    </row>
    <row r="43" spans="1:17" s="60" customFormat="1">
      <c r="A43" s="79" t="s">
        <v>34</v>
      </c>
      <c r="B43" s="80" t="s">
        <v>35</v>
      </c>
      <c r="C43" s="205" t="s">
        <v>61</v>
      </c>
      <c r="D43" s="205"/>
      <c r="E43" s="205"/>
      <c r="F43" s="205"/>
      <c r="H43" s="61"/>
      <c r="I43" s="61"/>
    </row>
    <row r="44" spans="1:17" s="60" customFormat="1">
      <c r="A44" s="79" t="s">
        <v>36</v>
      </c>
      <c r="B44" s="80" t="s">
        <v>37</v>
      </c>
      <c r="C44" s="205" t="s">
        <v>61</v>
      </c>
      <c r="D44" s="205"/>
      <c r="E44" s="205"/>
      <c r="F44" s="205"/>
      <c r="H44" s="61"/>
      <c r="I44" s="61"/>
    </row>
    <row r="45" spans="1:17" s="60" customFormat="1">
      <c r="A45" s="79" t="s">
        <v>38</v>
      </c>
      <c r="B45" s="80" t="s">
        <v>62</v>
      </c>
      <c r="C45" s="216" t="s">
        <v>94</v>
      </c>
      <c r="D45" s="218"/>
      <c r="E45" s="218"/>
      <c r="F45" s="218"/>
      <c r="G45" s="218"/>
      <c r="H45" s="218"/>
      <c r="I45" s="61"/>
    </row>
    <row r="46" spans="1:17" s="60" customFormat="1" ht="21.95" customHeight="1">
      <c r="A46" s="79"/>
      <c r="B46" s="80"/>
      <c r="C46" s="207" t="s">
        <v>57</v>
      </c>
      <c r="D46" s="208"/>
      <c r="E46" s="208"/>
      <c r="F46" s="208"/>
      <c r="G46" s="208"/>
      <c r="H46" s="208"/>
      <c r="I46" s="61"/>
    </row>
    <row r="47" spans="1:17" s="60" customFormat="1" ht="13.5" customHeight="1">
      <c r="A47" s="79" t="s">
        <v>40</v>
      </c>
      <c r="B47" s="80" t="s">
        <v>41</v>
      </c>
      <c r="C47" s="205" t="s">
        <v>61</v>
      </c>
      <c r="D47" s="205"/>
      <c r="E47" s="205"/>
      <c r="F47" s="205"/>
      <c r="H47" s="61"/>
      <c r="I47" s="61"/>
    </row>
    <row r="48" spans="1:17" s="60" customFormat="1">
      <c r="A48" s="79" t="s">
        <v>42</v>
      </c>
      <c r="B48" s="80" t="s">
        <v>43</v>
      </c>
      <c r="C48" s="205" t="s">
        <v>61</v>
      </c>
      <c r="D48" s="205"/>
      <c r="E48" s="205"/>
      <c r="F48" s="205"/>
      <c r="H48" s="61"/>
      <c r="I48" s="61"/>
    </row>
    <row r="49" spans="1:9" s="60" customFormat="1" ht="15" customHeight="1">
      <c r="A49" s="79" t="s">
        <v>44</v>
      </c>
      <c r="B49" s="83" t="s">
        <v>49</v>
      </c>
      <c r="C49" s="216" t="s">
        <v>64</v>
      </c>
      <c r="D49" s="216"/>
      <c r="E49" s="216"/>
      <c r="F49" s="216"/>
      <c r="H49" s="61"/>
      <c r="I49" s="61"/>
    </row>
    <row r="50" spans="1:9" s="60" customFormat="1">
      <c r="A50" s="2" t="s">
        <v>50</v>
      </c>
      <c r="B50" s="53" t="s">
        <v>51</v>
      </c>
      <c r="C50" s="166">
        <f>C30</f>
        <v>0.1</v>
      </c>
      <c r="D50" s="84"/>
      <c r="E50" s="85"/>
      <c r="F50" s="85"/>
      <c r="H50" s="61"/>
      <c r="I50" s="61"/>
    </row>
    <row r="51" spans="1:9" s="60" customFormat="1">
      <c r="A51" s="2" t="s">
        <v>55</v>
      </c>
      <c r="B51" s="83" t="s">
        <v>68</v>
      </c>
      <c r="C51" s="87" t="s">
        <v>69</v>
      </c>
      <c r="D51" s="86"/>
      <c r="E51" s="86"/>
      <c r="F51" s="86"/>
      <c r="H51" s="61"/>
      <c r="I51" s="61"/>
    </row>
    <row r="52" spans="1:9" s="60" customFormat="1">
      <c r="A52" s="2"/>
      <c r="B52" s="83"/>
      <c r="C52" s="32"/>
      <c r="D52" s="86"/>
      <c r="E52" s="86"/>
      <c r="F52" s="86"/>
      <c r="H52" s="61"/>
      <c r="I52" s="61"/>
    </row>
    <row r="54" spans="1:9">
      <c r="B54" s="8"/>
      <c r="C54" s="216"/>
      <c r="D54" s="218"/>
      <c r="E54" s="218"/>
      <c r="F54" s="218"/>
      <c r="G54" s="218"/>
      <c r="H54" s="218"/>
    </row>
    <row r="55" spans="1:9">
      <c r="B55" s="8"/>
      <c r="C55" s="207"/>
      <c r="D55" s="208"/>
      <c r="E55" s="208"/>
      <c r="F55" s="208"/>
      <c r="G55" s="208"/>
      <c r="H55" s="208"/>
    </row>
    <row r="56" spans="1:9">
      <c r="B56" s="8"/>
    </row>
  </sheetData>
  <mergeCells count="12">
    <mergeCell ref="C49:F49"/>
    <mergeCell ref="C54:H54"/>
    <mergeCell ref="C55:H55"/>
    <mergeCell ref="C2:D2"/>
    <mergeCell ref="C3:D3"/>
    <mergeCell ref="C4:D4"/>
    <mergeCell ref="C39:H39"/>
    <mergeCell ref="C40:H40"/>
    <mergeCell ref="C41:F41"/>
    <mergeCell ref="C42:F42"/>
    <mergeCell ref="C45:H45"/>
    <mergeCell ref="C46:H46"/>
  </mergeCells>
  <pageMargins left="0.75" right="0.75" top="1" bottom="1" header="0.5" footer="0.5"/>
  <pageSetup scale="66" orientation="landscape" r:id="rId1"/>
  <headerFooter alignWithMargins="0"/>
  <rowBreaks count="1" manualBreakCount="1">
    <brk id="32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EA5B7-0EEC-4C23-BC0D-68FA7CC781A6}">
  <sheetPr>
    <tabColor rgb="FF002060"/>
  </sheetPr>
  <dimension ref="A1:Q54"/>
  <sheetViews>
    <sheetView tabSelected="1" zoomScale="115" zoomScaleNormal="115" workbookViewId="0">
      <selection activeCell="C40" sqref="C40:H40"/>
    </sheetView>
  </sheetViews>
  <sheetFormatPr defaultColWidth="9.140625" defaultRowHeight="12.95"/>
  <cols>
    <col min="1" max="1" width="2.42578125" style="2" bestFit="1" customWidth="1"/>
    <col min="2" max="2" width="41.7109375" style="13" customWidth="1"/>
    <col min="3" max="3" width="13.42578125" style="13" customWidth="1"/>
    <col min="4" max="4" width="17.28515625" style="13" customWidth="1"/>
    <col min="5" max="5" width="5.42578125" style="6" bestFit="1" customWidth="1"/>
    <col min="6" max="6" width="10.5703125" style="6" bestFit="1" customWidth="1"/>
    <col min="7" max="7" width="12.42578125" style="8" hidden="1" customWidth="1"/>
    <col min="8" max="8" width="10.140625" style="9" hidden="1" customWidth="1"/>
    <col min="9" max="9" width="12.5703125" style="9" hidden="1" customWidth="1"/>
    <col min="10" max="12" width="0" style="8" hidden="1" customWidth="1"/>
    <col min="13" max="13" width="10" style="8" hidden="1" customWidth="1"/>
    <col min="14" max="14" width="0" style="8" hidden="1" customWidth="1"/>
    <col min="15" max="15" width="11.140625" style="8" bestFit="1" customWidth="1"/>
    <col min="16" max="16" width="13.5703125" style="8" bestFit="1" customWidth="1"/>
    <col min="17" max="17" width="10" style="8" bestFit="1" customWidth="1"/>
    <col min="18" max="16384" width="9.140625" style="8"/>
  </cols>
  <sheetData>
    <row r="1" spans="1:17" ht="15.6">
      <c r="B1" s="3" t="s">
        <v>95</v>
      </c>
      <c r="C1" s="196" t="str">
        <f>'FY26 LOCAL BGT $XXXXXX'!C1</f>
        <v>DATE</v>
      </c>
      <c r="D1" s="4">
        <f>'FY26 LOCAL BGT $XXXXXX'!D1</f>
        <v>45874</v>
      </c>
      <c r="F1" s="7" t="s">
        <v>84</v>
      </c>
    </row>
    <row r="2" spans="1:17" ht="15.6">
      <c r="B2" s="10" t="s">
        <v>2</v>
      </c>
      <c r="C2" s="219" t="s">
        <v>85</v>
      </c>
      <c r="D2" s="220"/>
      <c r="E2" s="8"/>
      <c r="F2" s="11">
        <f>F30</f>
        <v>156.18509</v>
      </c>
      <c r="G2" s="12">
        <f>F2:F3-F30</f>
        <v>0</v>
      </c>
    </row>
    <row r="3" spans="1:17">
      <c r="B3" s="10" t="s">
        <v>4</v>
      </c>
      <c r="C3" s="223" t="s">
        <v>96</v>
      </c>
      <c r="D3" s="224"/>
      <c r="P3" s="14"/>
    </row>
    <row r="4" spans="1:17" ht="14.45">
      <c r="B4" s="15" t="s">
        <v>6</v>
      </c>
      <c r="C4" s="213" t="s">
        <v>97</v>
      </c>
      <c r="D4" s="212"/>
      <c r="P4" s="14"/>
    </row>
    <row r="5" spans="1:17">
      <c r="B5" s="15" t="s">
        <v>8</v>
      </c>
      <c r="C5" s="89"/>
      <c r="D5" s="90"/>
      <c r="P5" s="14"/>
    </row>
    <row r="6" spans="1:17">
      <c r="B6" s="16" t="s">
        <v>11</v>
      </c>
      <c r="C6" s="88"/>
      <c r="D6" s="91"/>
    </row>
    <row r="7" spans="1:17">
      <c r="B7" s="15" t="s">
        <v>14</v>
      </c>
      <c r="C7" s="88"/>
      <c r="D7" s="91"/>
      <c r="E7" s="8"/>
    </row>
    <row r="8" spans="1:17">
      <c r="A8" s="2" t="s">
        <v>17</v>
      </c>
      <c r="B8" s="17" t="s">
        <v>18</v>
      </c>
      <c r="C8" s="18" t="s">
        <v>19</v>
      </c>
      <c r="D8" s="19" t="s">
        <v>20</v>
      </c>
      <c r="E8" s="19" t="s">
        <v>21</v>
      </c>
      <c r="F8" s="20" t="s">
        <v>22</v>
      </c>
      <c r="K8" s="8">
        <v>81675</v>
      </c>
    </row>
    <row r="9" spans="1:17">
      <c r="B9" s="8"/>
      <c r="C9" s="197">
        <v>12</v>
      </c>
      <c r="D9" s="198">
        <v>12</v>
      </c>
      <c r="E9" s="23"/>
      <c r="F9" s="24"/>
      <c r="K9" s="8">
        <v>12</v>
      </c>
      <c r="L9" s="8">
        <v>48</v>
      </c>
      <c r="M9" s="8">
        <v>0.2</v>
      </c>
    </row>
    <row r="10" spans="1:17" ht="13.5">
      <c r="B10" s="25" t="s">
        <v>88</v>
      </c>
      <c r="C10" s="1">
        <v>100</v>
      </c>
      <c r="D10" s="26" t="str">
        <f>C4</f>
        <v>10/1/2025-9/30/2026</v>
      </c>
      <c r="E10" s="27">
        <v>1</v>
      </c>
      <c r="F10" s="28">
        <f>C10/C9*D9*E10</f>
        <v>100</v>
      </c>
      <c r="H10" s="29">
        <f>C10/C9*D9*E10</f>
        <v>100</v>
      </c>
      <c r="I10" s="29">
        <f>81675/12*48*0.2</f>
        <v>65340</v>
      </c>
      <c r="K10" s="8">
        <f>C10/C9</f>
        <v>8.3333333333333339</v>
      </c>
      <c r="L10" s="8">
        <f>K10*L9</f>
        <v>400</v>
      </c>
      <c r="M10" s="30">
        <f>L10*E10</f>
        <v>400</v>
      </c>
      <c r="O10" s="30"/>
      <c r="P10" s="31"/>
    </row>
    <row r="11" spans="1:17" ht="14.45">
      <c r="B11" s="32"/>
      <c r="C11" s="33"/>
      <c r="D11" s="34"/>
      <c r="E11" s="35"/>
      <c r="F11" s="28"/>
      <c r="H11" s="29"/>
      <c r="I11" s="29"/>
      <c r="M11" s="30"/>
      <c r="O11" s="30"/>
      <c r="P11" s="31"/>
    </row>
    <row r="12" spans="1:17" ht="13.5" thickBot="1">
      <c r="B12" s="36" t="s">
        <v>25</v>
      </c>
      <c r="C12" s="36"/>
      <c r="D12" s="36"/>
      <c r="E12" s="37">
        <f>SUM(E10:E11)</f>
        <v>1</v>
      </c>
      <c r="F12" s="38">
        <f>SUM(F10:F11)</f>
        <v>100</v>
      </c>
      <c r="I12" s="9">
        <v>65340</v>
      </c>
    </row>
    <row r="13" spans="1:17" ht="13.5" thickTop="1">
      <c r="A13" s="2" t="s">
        <v>26</v>
      </c>
      <c r="B13" s="39" t="s">
        <v>27</v>
      </c>
      <c r="C13" s="39"/>
      <c r="D13" s="39"/>
      <c r="E13" s="40"/>
      <c r="F13" s="41"/>
      <c r="P13" s="30"/>
    </row>
    <row r="14" spans="1:17">
      <c r="B14" s="32" t="s">
        <v>98</v>
      </c>
      <c r="C14" s="42"/>
      <c r="D14" s="43"/>
      <c r="E14" s="23"/>
      <c r="F14" s="44">
        <f>F12*C15</f>
        <v>37.81</v>
      </c>
      <c r="H14" s="9">
        <f>65340*0.3799</f>
        <v>24822.666000000001</v>
      </c>
      <c r="I14" s="9">
        <v>24823</v>
      </c>
    </row>
    <row r="15" spans="1:17" ht="13.5" thickBot="1">
      <c r="B15" s="36" t="s">
        <v>30</v>
      </c>
      <c r="C15" s="45">
        <f>35.6%+2.21%</f>
        <v>0.37810000000000005</v>
      </c>
      <c r="D15" s="36"/>
      <c r="E15" s="36"/>
      <c r="F15" s="38">
        <f>F14</f>
        <v>37.81</v>
      </c>
      <c r="Q15" s="30"/>
    </row>
    <row r="16" spans="1:17" ht="13.5" thickTop="1">
      <c r="B16" s="8"/>
      <c r="C16" s="8"/>
      <c r="D16" s="8"/>
      <c r="E16" s="23"/>
      <c r="F16" s="44"/>
    </row>
    <row r="17" spans="1:17" s="39" customFormat="1" ht="13.5" thickBot="1">
      <c r="A17" s="2"/>
      <c r="B17" s="36" t="s">
        <v>31</v>
      </c>
      <c r="C17" s="36"/>
      <c r="D17" s="46"/>
      <c r="E17" s="47"/>
      <c r="F17" s="38">
        <f>F12+F15</f>
        <v>137.81</v>
      </c>
      <c r="H17" s="48"/>
      <c r="I17" s="48">
        <f>I12+I14</f>
        <v>90163</v>
      </c>
    </row>
    <row r="18" spans="1:17" s="39" customFormat="1" ht="13.5" thickTop="1">
      <c r="A18" s="2" t="s">
        <v>32</v>
      </c>
      <c r="B18" s="39" t="s">
        <v>33</v>
      </c>
      <c r="D18" s="40"/>
      <c r="E18" s="49"/>
      <c r="F18" s="41">
        <v>0</v>
      </c>
      <c r="H18" s="48"/>
      <c r="I18" s="48"/>
    </row>
    <row r="19" spans="1:17" s="39" customFormat="1">
      <c r="A19" s="2" t="s">
        <v>34</v>
      </c>
      <c r="B19" s="39" t="s">
        <v>35</v>
      </c>
      <c r="D19" s="40"/>
      <c r="E19" s="49"/>
      <c r="F19" s="41">
        <v>0</v>
      </c>
      <c r="H19" s="48"/>
      <c r="I19" s="48"/>
    </row>
    <row r="20" spans="1:17" s="39" customFormat="1">
      <c r="A20" s="2" t="s">
        <v>36</v>
      </c>
      <c r="B20" s="39" t="s">
        <v>37</v>
      </c>
      <c r="D20" s="40"/>
      <c r="E20" s="49"/>
      <c r="F20" s="41">
        <v>0</v>
      </c>
      <c r="H20" s="48"/>
      <c r="I20" s="48"/>
    </row>
    <row r="21" spans="1:17" s="39" customFormat="1">
      <c r="A21" s="2" t="s">
        <v>38</v>
      </c>
      <c r="B21" s="39" t="s">
        <v>39</v>
      </c>
      <c r="D21" s="40"/>
      <c r="E21" s="49"/>
      <c r="F21" s="41">
        <v>0</v>
      </c>
      <c r="H21" s="48"/>
      <c r="I21" s="48"/>
    </row>
    <row r="22" spans="1:17" s="39" customFormat="1">
      <c r="A22" s="2" t="s">
        <v>40</v>
      </c>
      <c r="B22" s="39" t="s">
        <v>41</v>
      </c>
      <c r="D22" s="40"/>
      <c r="E22" s="49"/>
      <c r="F22" s="41">
        <v>0</v>
      </c>
      <c r="H22" s="48"/>
      <c r="I22" s="48"/>
    </row>
    <row r="23" spans="1:17" s="39" customFormat="1">
      <c r="A23" s="2" t="s">
        <v>42</v>
      </c>
      <c r="B23" s="39" t="s">
        <v>43</v>
      </c>
      <c r="D23" s="40"/>
      <c r="E23" s="49"/>
      <c r="F23" s="41">
        <v>0</v>
      </c>
      <c r="H23" s="48"/>
      <c r="I23" s="48"/>
    </row>
    <row r="24" spans="1:17" ht="13.5" thickBot="1">
      <c r="A24" s="2" t="s">
        <v>44</v>
      </c>
      <c r="B24" s="36" t="s">
        <v>49</v>
      </c>
      <c r="C24" s="36"/>
      <c r="D24" s="36"/>
      <c r="E24" s="50"/>
      <c r="F24" s="51">
        <f>SUM(F17:F23)</f>
        <v>137.81</v>
      </c>
    </row>
    <row r="25" spans="1:17" ht="13.5" thickTop="1">
      <c r="A25" s="2" t="s">
        <v>50</v>
      </c>
      <c r="B25" s="39" t="s">
        <v>51</v>
      </c>
      <c r="C25" s="42"/>
      <c r="D25" s="39"/>
    </row>
    <row r="26" spans="1:17" ht="13.5">
      <c r="B26" s="25" t="s">
        <v>99</v>
      </c>
      <c r="C26" s="56">
        <v>6.1100000000000002E-2</v>
      </c>
      <c r="D26" s="39"/>
      <c r="F26" s="57">
        <f>F12*C26</f>
        <v>6.11</v>
      </c>
    </row>
    <row r="27" spans="1:17" ht="13.5">
      <c r="B27" s="25" t="s">
        <v>100</v>
      </c>
      <c r="C27" s="58">
        <v>8.8999999999999996E-2</v>
      </c>
      <c r="D27" s="39"/>
      <c r="F27" s="57">
        <f>F24*C27</f>
        <v>12.265089999999999</v>
      </c>
    </row>
    <row r="28" spans="1:17" ht="13.5" thickBot="1">
      <c r="B28" s="36" t="s">
        <v>54</v>
      </c>
      <c r="C28" s="36"/>
      <c r="D28" s="36"/>
      <c r="E28" s="50"/>
      <c r="F28" s="51">
        <f>SUM(F26:F27)</f>
        <v>18.37509</v>
      </c>
      <c r="I28" s="48" t="e">
        <f>SUM(#REF!)</f>
        <v>#REF!</v>
      </c>
    </row>
    <row r="29" spans="1:17" ht="13.5" thickTop="1">
      <c r="B29" s="8"/>
      <c r="C29" s="8"/>
      <c r="D29" s="23"/>
      <c r="E29" s="23"/>
      <c r="F29" s="59"/>
    </row>
    <row r="30" spans="1:17" s="60" customFormat="1" ht="13.5" thickBot="1">
      <c r="A30" s="2" t="s">
        <v>55</v>
      </c>
      <c r="B30" s="62" t="s">
        <v>56</v>
      </c>
      <c r="C30" s="63"/>
      <c r="D30" s="63"/>
      <c r="E30" s="64"/>
      <c r="F30" s="65">
        <f>F24+F28</f>
        <v>156.18509</v>
      </c>
      <c r="G30" s="66">
        <v>1999999</v>
      </c>
      <c r="H30" s="61"/>
      <c r="I30" s="67" t="e">
        <f>#REF!+#REF!</f>
        <v>#REF!</v>
      </c>
      <c r="P30" s="68"/>
    </row>
    <row r="31" spans="1:17" s="60" customFormat="1">
      <c r="A31" s="2"/>
      <c r="B31" s="13"/>
      <c r="C31" s="13"/>
      <c r="D31" s="13"/>
      <c r="E31" s="6"/>
      <c r="F31" s="69" t="e">
        <f>SUM(#REF!)</f>
        <v>#REF!</v>
      </c>
      <c r="G31" s="70">
        <f>G30-F30</f>
        <v>1999842.81491</v>
      </c>
      <c r="H31" s="61"/>
      <c r="I31" s="71"/>
      <c r="P31" s="72"/>
    </row>
    <row r="32" spans="1:17" s="60" customFormat="1">
      <c r="A32" s="2"/>
      <c r="B32" s="73" t="s">
        <v>57</v>
      </c>
      <c r="C32" s="74"/>
      <c r="D32" s="75"/>
      <c r="E32" s="76"/>
      <c r="F32" s="60" t="s">
        <v>92</v>
      </c>
      <c r="H32" s="60">
        <v>450000</v>
      </c>
      <c r="I32" s="77">
        <f>H32-F30</f>
        <v>449843.81491000002</v>
      </c>
      <c r="J32" s="61"/>
      <c r="K32" s="61"/>
      <c r="Q32" s="77"/>
    </row>
    <row r="33" spans="1:16" s="60" customFormat="1" ht="14.45">
      <c r="A33" s="2"/>
      <c r="B33" s="78" t="str">
        <f>C3</f>
        <v>MDCS RETAINED - LOCAL TITLE</v>
      </c>
      <c r="C33" s="216" t="s">
        <v>61</v>
      </c>
      <c r="D33" s="216"/>
      <c r="E33" s="216"/>
      <c r="F33" s="216"/>
      <c r="H33" s="61"/>
      <c r="I33" s="61"/>
    </row>
    <row r="34" spans="1:16" s="60" customFormat="1" ht="35.450000000000003" customHeight="1">
      <c r="A34" s="79" t="s">
        <v>17</v>
      </c>
      <c r="B34" s="80" t="s">
        <v>18</v>
      </c>
      <c r="C34" s="216" t="s">
        <v>57</v>
      </c>
      <c r="D34" s="218"/>
      <c r="E34" s="218"/>
      <c r="F34" s="218"/>
      <c r="G34" s="218"/>
      <c r="H34" s="218"/>
      <c r="I34" s="81"/>
      <c r="J34" s="81"/>
      <c r="P34" s="82"/>
    </row>
    <row r="35" spans="1:16" s="60" customFormat="1" ht="24.95" customHeight="1">
      <c r="A35" s="79" t="s">
        <v>26</v>
      </c>
      <c r="B35" s="80" t="s">
        <v>27</v>
      </c>
      <c r="C35" s="217" t="s">
        <v>60</v>
      </c>
      <c r="D35" s="215"/>
      <c r="E35" s="215"/>
      <c r="F35" s="215"/>
      <c r="H35" s="61"/>
      <c r="I35" s="61"/>
      <c r="O35" s="82"/>
      <c r="P35" s="82"/>
    </row>
    <row r="36" spans="1:16" s="60" customFormat="1">
      <c r="A36" s="79" t="s">
        <v>32</v>
      </c>
      <c r="B36" s="80" t="s">
        <v>33</v>
      </c>
      <c r="C36" s="216" t="s">
        <v>61</v>
      </c>
      <c r="D36" s="216"/>
      <c r="E36" s="216"/>
      <c r="F36" s="216"/>
      <c r="H36" s="61"/>
      <c r="I36" s="61"/>
    </row>
    <row r="37" spans="1:16" s="60" customFormat="1">
      <c r="A37" s="79" t="s">
        <v>34</v>
      </c>
      <c r="B37" s="80" t="s">
        <v>35</v>
      </c>
      <c r="C37" s="205" t="s">
        <v>61</v>
      </c>
      <c r="D37" s="205"/>
      <c r="E37" s="205"/>
      <c r="F37" s="205"/>
      <c r="H37" s="61"/>
      <c r="I37" s="61"/>
    </row>
    <row r="38" spans="1:16" s="60" customFormat="1">
      <c r="A38" s="79" t="s">
        <v>36</v>
      </c>
      <c r="B38" s="80" t="s">
        <v>37</v>
      </c>
      <c r="C38" s="205" t="s">
        <v>61</v>
      </c>
      <c r="D38" s="205"/>
      <c r="E38" s="205"/>
      <c r="F38" s="205"/>
      <c r="H38" s="61"/>
      <c r="I38" s="61"/>
    </row>
    <row r="39" spans="1:16" s="60" customFormat="1" ht="14.45">
      <c r="A39" s="79" t="s">
        <v>38</v>
      </c>
      <c r="B39" s="80" t="s">
        <v>62</v>
      </c>
      <c r="C39" s="216" t="s">
        <v>94</v>
      </c>
      <c r="D39" s="225"/>
      <c r="E39" s="225"/>
      <c r="F39" s="225"/>
      <c r="I39" s="61"/>
    </row>
    <row r="40" spans="1:16" s="60" customFormat="1" ht="20.100000000000001" customHeight="1">
      <c r="A40" s="79"/>
      <c r="B40" s="80"/>
      <c r="C40" s="207" t="s">
        <v>57</v>
      </c>
      <c r="D40" s="208"/>
      <c r="E40" s="208"/>
      <c r="F40" s="208"/>
      <c r="G40" s="208"/>
      <c r="H40" s="208"/>
      <c r="I40" s="61"/>
    </row>
    <row r="41" spans="1:16" s="60" customFormat="1" ht="13.5" customHeight="1">
      <c r="A41" s="79" t="s">
        <v>40</v>
      </c>
      <c r="B41" s="80" t="s">
        <v>41</v>
      </c>
      <c r="C41" s="205" t="s">
        <v>61</v>
      </c>
      <c r="D41" s="205"/>
      <c r="E41" s="205"/>
      <c r="F41" s="205"/>
      <c r="H41" s="61"/>
      <c r="I41" s="61"/>
    </row>
    <row r="42" spans="1:16" s="60" customFormat="1">
      <c r="A42" s="79" t="s">
        <v>42</v>
      </c>
      <c r="B42" s="80" t="s">
        <v>43</v>
      </c>
      <c r="C42" s="205" t="s">
        <v>61</v>
      </c>
      <c r="D42" s="205"/>
      <c r="E42" s="205"/>
      <c r="F42" s="205"/>
      <c r="H42" s="61"/>
      <c r="I42" s="61"/>
    </row>
    <row r="43" spans="1:16" s="60" customFormat="1" ht="15" customHeight="1">
      <c r="A43" s="79" t="s">
        <v>44</v>
      </c>
      <c r="B43" s="83" t="s">
        <v>49</v>
      </c>
      <c r="C43" s="216" t="s">
        <v>64</v>
      </c>
      <c r="D43" s="216"/>
      <c r="E43" s="216"/>
      <c r="F43" s="216"/>
      <c r="H43" s="61"/>
      <c r="I43" s="61"/>
    </row>
    <row r="44" spans="1:16" s="60" customFormat="1">
      <c r="A44" s="2" t="s">
        <v>50</v>
      </c>
      <c r="B44" s="53" t="s">
        <v>51</v>
      </c>
      <c r="C44" s="8" t="s">
        <v>101</v>
      </c>
      <c r="D44" s="84"/>
      <c r="E44" s="85"/>
      <c r="F44" s="85"/>
      <c r="H44" s="61"/>
      <c r="I44" s="61"/>
    </row>
    <row r="45" spans="1:16" s="60" customFormat="1" ht="13.5">
      <c r="A45" s="2"/>
      <c r="B45" s="83"/>
      <c r="C45" s="25" t="str">
        <f>B26</f>
        <v xml:space="preserve">FY26 External Indirect Cost Rate calculated at </v>
      </c>
      <c r="D45" s="86"/>
      <c r="E45" s="86"/>
      <c r="F45" s="86"/>
      <c r="H45" s="61"/>
      <c r="I45" s="61"/>
    </row>
    <row r="46" spans="1:16" s="60" customFormat="1" ht="13.5">
      <c r="A46" s="2"/>
      <c r="B46" s="83"/>
      <c r="C46" s="25" t="s">
        <v>102</v>
      </c>
      <c r="D46" s="86"/>
      <c r="E46" s="86"/>
      <c r="F46" s="193">
        <f>C26</f>
        <v>6.1100000000000002E-2</v>
      </c>
      <c r="H46" s="61"/>
      <c r="I46" s="61"/>
    </row>
    <row r="47" spans="1:16" s="60" customFormat="1" ht="13.5">
      <c r="A47" s="2"/>
      <c r="B47" s="83"/>
      <c r="C47" s="25" t="str">
        <f>B27</f>
        <v xml:space="preserve">FY26 Internal Indirect Cost Rate calculated at </v>
      </c>
      <c r="D47" s="86"/>
      <c r="E47" s="86"/>
      <c r="F47" s="86"/>
      <c r="H47" s="61"/>
      <c r="I47" s="61"/>
    </row>
    <row r="48" spans="1:16" s="60" customFormat="1" ht="13.5">
      <c r="A48" s="2"/>
      <c r="B48" s="83"/>
      <c r="C48" s="25" t="s">
        <v>103</v>
      </c>
      <c r="D48" s="86"/>
      <c r="E48" s="86"/>
      <c r="F48" s="193">
        <f>C27</f>
        <v>8.8999999999999996E-2</v>
      </c>
      <c r="H48" s="61"/>
      <c r="I48" s="61"/>
    </row>
    <row r="49" spans="1:9" s="60" customFormat="1">
      <c r="A49" s="2" t="s">
        <v>55</v>
      </c>
      <c r="B49" s="83" t="s">
        <v>68</v>
      </c>
      <c r="C49" s="87" t="s">
        <v>69</v>
      </c>
      <c r="D49" s="86"/>
      <c r="E49" s="86"/>
      <c r="F49" s="86"/>
      <c r="H49" s="61"/>
      <c r="I49" s="61"/>
    </row>
    <row r="50" spans="1:9" s="60" customFormat="1">
      <c r="A50" s="2"/>
      <c r="B50" s="83"/>
      <c r="C50" s="32"/>
      <c r="D50" s="86"/>
      <c r="E50" s="86"/>
      <c r="F50" s="86"/>
      <c r="H50" s="61"/>
      <c r="I50" s="61"/>
    </row>
    <row r="52" spans="1:9">
      <c r="B52" s="8"/>
      <c r="C52" s="216"/>
      <c r="D52" s="218"/>
      <c r="E52" s="218"/>
      <c r="F52" s="218"/>
      <c r="G52" s="218"/>
      <c r="H52" s="218"/>
    </row>
    <row r="53" spans="1:9">
      <c r="B53" s="8"/>
      <c r="C53" s="207"/>
      <c r="D53" s="208"/>
      <c r="E53" s="208"/>
      <c r="F53" s="208"/>
      <c r="G53" s="208"/>
      <c r="H53" s="208"/>
    </row>
    <row r="54" spans="1:9">
      <c r="B54" s="8"/>
    </row>
  </sheetData>
  <mergeCells count="12">
    <mergeCell ref="C39:F39"/>
    <mergeCell ref="C43:F43"/>
    <mergeCell ref="C52:H52"/>
    <mergeCell ref="C53:H53"/>
    <mergeCell ref="C4:D4"/>
    <mergeCell ref="C36:F36"/>
    <mergeCell ref="C40:H40"/>
    <mergeCell ref="C3:D3"/>
    <mergeCell ref="C33:F33"/>
    <mergeCell ref="C2:D2"/>
    <mergeCell ref="C34:H34"/>
    <mergeCell ref="C35:F35"/>
  </mergeCells>
  <pageMargins left="0.75" right="0.75" top="1" bottom="1" header="0.5" footer="0.5"/>
  <pageSetup scale="66" orientation="landscape" r:id="rId1"/>
  <headerFooter alignWithMargins="0"/>
  <rowBreaks count="1" manualBreakCount="1">
    <brk id="30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6DE212-0AF8-4DCC-9EB7-4ED93941AACC}">
  <sheetPr>
    <tabColor rgb="FF002060"/>
    <pageSetUpPr fitToPage="1"/>
  </sheetPr>
  <dimension ref="A1:N38"/>
  <sheetViews>
    <sheetView topLeftCell="C1" zoomScale="60" zoomScaleNormal="60" workbookViewId="0">
      <selection activeCell="C15" sqref="C15"/>
    </sheetView>
  </sheetViews>
  <sheetFormatPr defaultRowHeight="22.5"/>
  <cols>
    <col min="1" max="1" width="79.42578125" style="101" customWidth="1"/>
    <col min="2" max="2" width="0.7109375" style="101" customWidth="1"/>
    <col min="3" max="3" width="25.28515625" style="101" bestFit="1" customWidth="1"/>
    <col min="4" max="4" width="0.7109375" style="101" customWidth="1"/>
    <col min="5" max="9" width="33.28515625" style="101" customWidth="1"/>
    <col min="10" max="10" width="22.42578125" style="101" bestFit="1" customWidth="1"/>
    <col min="11" max="11" width="22.5703125" style="101" bestFit="1" customWidth="1"/>
    <col min="12" max="13" width="22.42578125" style="101" bestFit="1" customWidth="1"/>
    <col min="14" max="14" width="9.28515625" style="101" bestFit="1" customWidth="1"/>
    <col min="15" max="253" width="8.7109375" style="101"/>
    <col min="254" max="254" width="3.28515625" style="101" customWidth="1"/>
    <col min="255" max="255" width="56.5703125" style="101" customWidth="1"/>
    <col min="256" max="256" width="18.28515625" style="101" bestFit="1" customWidth="1"/>
    <col min="257" max="257" width="3" style="101" customWidth="1"/>
    <col min="258" max="258" width="39.7109375" style="101" customWidth="1"/>
    <col min="259" max="259" width="3" style="101" customWidth="1"/>
    <col min="260" max="262" width="33.28515625" style="101" customWidth="1"/>
    <col min="263" max="263" width="3" style="101" customWidth="1"/>
    <col min="264" max="264" width="97.28515625" style="101" customWidth="1"/>
    <col min="265" max="265" width="3" style="101" customWidth="1"/>
    <col min="266" max="266" width="22.42578125" style="101" bestFit="1" customWidth="1"/>
    <col min="267" max="267" width="22.5703125" style="101" bestFit="1" customWidth="1"/>
    <col min="268" max="269" width="22.42578125" style="101" bestFit="1" customWidth="1"/>
    <col min="270" max="270" width="9.28515625" style="101" bestFit="1" customWidth="1"/>
    <col min="271" max="509" width="8.7109375" style="101"/>
    <col min="510" max="510" width="3.28515625" style="101" customWidth="1"/>
    <col min="511" max="511" width="56.5703125" style="101" customWidth="1"/>
    <col min="512" max="512" width="18.28515625" style="101" bestFit="1" customWidth="1"/>
    <col min="513" max="513" width="3" style="101" customWidth="1"/>
    <col min="514" max="514" width="39.7109375" style="101" customWidth="1"/>
    <col min="515" max="515" width="3" style="101" customWidth="1"/>
    <col min="516" max="518" width="33.28515625" style="101" customWidth="1"/>
    <col min="519" max="519" width="3" style="101" customWidth="1"/>
    <col min="520" max="520" width="97.28515625" style="101" customWidth="1"/>
    <col min="521" max="521" width="3" style="101" customWidth="1"/>
    <col min="522" max="522" width="22.42578125" style="101" bestFit="1" customWidth="1"/>
    <col min="523" max="523" width="22.5703125" style="101" bestFit="1" customWidth="1"/>
    <col min="524" max="525" width="22.42578125" style="101" bestFit="1" customWidth="1"/>
    <col min="526" max="526" width="9.28515625" style="101" bestFit="1" customWidth="1"/>
    <col min="527" max="765" width="8.7109375" style="101"/>
    <col min="766" max="766" width="3.28515625" style="101" customWidth="1"/>
    <col min="767" max="767" width="56.5703125" style="101" customWidth="1"/>
    <col min="768" max="768" width="18.28515625" style="101" bestFit="1" customWidth="1"/>
    <col min="769" max="769" width="3" style="101" customWidth="1"/>
    <col min="770" max="770" width="39.7109375" style="101" customWidth="1"/>
    <col min="771" max="771" width="3" style="101" customWidth="1"/>
    <col min="772" max="774" width="33.28515625" style="101" customWidth="1"/>
    <col min="775" max="775" width="3" style="101" customWidth="1"/>
    <col min="776" max="776" width="97.28515625" style="101" customWidth="1"/>
    <col min="777" max="777" width="3" style="101" customWidth="1"/>
    <col min="778" max="778" width="22.42578125" style="101" bestFit="1" customWidth="1"/>
    <col min="779" max="779" width="22.5703125" style="101" bestFit="1" customWidth="1"/>
    <col min="780" max="781" width="22.42578125" style="101" bestFit="1" customWidth="1"/>
    <col min="782" max="782" width="9.28515625" style="101" bestFit="1" customWidth="1"/>
    <col min="783" max="1021" width="8.7109375" style="101"/>
    <col min="1022" max="1022" width="3.28515625" style="101" customWidth="1"/>
    <col min="1023" max="1023" width="56.5703125" style="101" customWidth="1"/>
    <col min="1024" max="1024" width="18.28515625" style="101" bestFit="1" customWidth="1"/>
    <col min="1025" max="1025" width="3" style="101" customWidth="1"/>
    <col min="1026" max="1026" width="39.7109375" style="101" customWidth="1"/>
    <col min="1027" max="1027" width="3" style="101" customWidth="1"/>
    <col min="1028" max="1030" width="33.28515625" style="101" customWidth="1"/>
    <col min="1031" max="1031" width="3" style="101" customWidth="1"/>
    <col min="1032" max="1032" width="97.28515625" style="101" customWidth="1"/>
    <col min="1033" max="1033" width="3" style="101" customWidth="1"/>
    <col min="1034" max="1034" width="22.42578125" style="101" bestFit="1" customWidth="1"/>
    <col min="1035" max="1035" width="22.5703125" style="101" bestFit="1" customWidth="1"/>
    <col min="1036" max="1037" width="22.42578125" style="101" bestFit="1" customWidth="1"/>
    <col min="1038" max="1038" width="9.28515625" style="101" bestFit="1" customWidth="1"/>
    <col min="1039" max="1277" width="8.7109375" style="101"/>
    <col min="1278" max="1278" width="3.28515625" style="101" customWidth="1"/>
    <col min="1279" max="1279" width="56.5703125" style="101" customWidth="1"/>
    <col min="1280" max="1280" width="18.28515625" style="101" bestFit="1" customWidth="1"/>
    <col min="1281" max="1281" width="3" style="101" customWidth="1"/>
    <col min="1282" max="1282" width="39.7109375" style="101" customWidth="1"/>
    <col min="1283" max="1283" width="3" style="101" customWidth="1"/>
    <col min="1284" max="1286" width="33.28515625" style="101" customWidth="1"/>
    <col min="1287" max="1287" width="3" style="101" customWidth="1"/>
    <col min="1288" max="1288" width="97.28515625" style="101" customWidth="1"/>
    <col min="1289" max="1289" width="3" style="101" customWidth="1"/>
    <col min="1290" max="1290" width="22.42578125" style="101" bestFit="1" customWidth="1"/>
    <col min="1291" max="1291" width="22.5703125" style="101" bestFit="1" customWidth="1"/>
    <col min="1292" max="1293" width="22.42578125" style="101" bestFit="1" customWidth="1"/>
    <col min="1294" max="1294" width="9.28515625" style="101" bestFit="1" customWidth="1"/>
    <col min="1295" max="1533" width="8.7109375" style="101"/>
    <col min="1534" max="1534" width="3.28515625" style="101" customWidth="1"/>
    <col min="1535" max="1535" width="56.5703125" style="101" customWidth="1"/>
    <col min="1536" max="1536" width="18.28515625" style="101" bestFit="1" customWidth="1"/>
    <col min="1537" max="1537" width="3" style="101" customWidth="1"/>
    <col min="1538" max="1538" width="39.7109375" style="101" customWidth="1"/>
    <col min="1539" max="1539" width="3" style="101" customWidth="1"/>
    <col min="1540" max="1542" width="33.28515625" style="101" customWidth="1"/>
    <col min="1543" max="1543" width="3" style="101" customWidth="1"/>
    <col min="1544" max="1544" width="97.28515625" style="101" customWidth="1"/>
    <col min="1545" max="1545" width="3" style="101" customWidth="1"/>
    <col min="1546" max="1546" width="22.42578125" style="101" bestFit="1" customWidth="1"/>
    <col min="1547" max="1547" width="22.5703125" style="101" bestFit="1" customWidth="1"/>
    <col min="1548" max="1549" width="22.42578125" style="101" bestFit="1" customWidth="1"/>
    <col min="1550" max="1550" width="9.28515625" style="101" bestFit="1" customWidth="1"/>
    <col min="1551" max="1789" width="8.7109375" style="101"/>
    <col min="1790" max="1790" width="3.28515625" style="101" customWidth="1"/>
    <col min="1791" max="1791" width="56.5703125" style="101" customWidth="1"/>
    <col min="1792" max="1792" width="18.28515625" style="101" bestFit="1" customWidth="1"/>
    <col min="1793" max="1793" width="3" style="101" customWidth="1"/>
    <col min="1794" max="1794" width="39.7109375" style="101" customWidth="1"/>
    <col min="1795" max="1795" width="3" style="101" customWidth="1"/>
    <col min="1796" max="1798" width="33.28515625" style="101" customWidth="1"/>
    <col min="1799" max="1799" width="3" style="101" customWidth="1"/>
    <col min="1800" max="1800" width="97.28515625" style="101" customWidth="1"/>
    <col min="1801" max="1801" width="3" style="101" customWidth="1"/>
    <col min="1802" max="1802" width="22.42578125" style="101" bestFit="1" customWidth="1"/>
    <col min="1803" max="1803" width="22.5703125" style="101" bestFit="1" customWidth="1"/>
    <col min="1804" max="1805" width="22.42578125" style="101" bestFit="1" customWidth="1"/>
    <col min="1806" max="1806" width="9.28515625" style="101" bestFit="1" customWidth="1"/>
    <col min="1807" max="2045" width="8.7109375" style="101"/>
    <col min="2046" max="2046" width="3.28515625" style="101" customWidth="1"/>
    <col min="2047" max="2047" width="56.5703125" style="101" customWidth="1"/>
    <col min="2048" max="2048" width="18.28515625" style="101" bestFit="1" customWidth="1"/>
    <col min="2049" max="2049" width="3" style="101" customWidth="1"/>
    <col min="2050" max="2050" width="39.7109375" style="101" customWidth="1"/>
    <col min="2051" max="2051" width="3" style="101" customWidth="1"/>
    <col min="2052" max="2054" width="33.28515625" style="101" customWidth="1"/>
    <col min="2055" max="2055" width="3" style="101" customWidth="1"/>
    <col min="2056" max="2056" width="97.28515625" style="101" customWidth="1"/>
    <col min="2057" max="2057" width="3" style="101" customWidth="1"/>
    <col min="2058" max="2058" width="22.42578125" style="101" bestFit="1" customWidth="1"/>
    <col min="2059" max="2059" width="22.5703125" style="101" bestFit="1" customWidth="1"/>
    <col min="2060" max="2061" width="22.42578125" style="101" bestFit="1" customWidth="1"/>
    <col min="2062" max="2062" width="9.28515625" style="101" bestFit="1" customWidth="1"/>
    <col min="2063" max="2301" width="8.7109375" style="101"/>
    <col min="2302" max="2302" width="3.28515625" style="101" customWidth="1"/>
    <col min="2303" max="2303" width="56.5703125" style="101" customWidth="1"/>
    <col min="2304" max="2304" width="18.28515625" style="101" bestFit="1" customWidth="1"/>
    <col min="2305" max="2305" width="3" style="101" customWidth="1"/>
    <col min="2306" max="2306" width="39.7109375" style="101" customWidth="1"/>
    <col min="2307" max="2307" width="3" style="101" customWidth="1"/>
    <col min="2308" max="2310" width="33.28515625" style="101" customWidth="1"/>
    <col min="2311" max="2311" width="3" style="101" customWidth="1"/>
    <col min="2312" max="2312" width="97.28515625" style="101" customWidth="1"/>
    <col min="2313" max="2313" width="3" style="101" customWidth="1"/>
    <col min="2314" max="2314" width="22.42578125" style="101" bestFit="1" customWidth="1"/>
    <col min="2315" max="2315" width="22.5703125" style="101" bestFit="1" customWidth="1"/>
    <col min="2316" max="2317" width="22.42578125" style="101" bestFit="1" customWidth="1"/>
    <col min="2318" max="2318" width="9.28515625" style="101" bestFit="1" customWidth="1"/>
    <col min="2319" max="2557" width="8.7109375" style="101"/>
    <col min="2558" max="2558" width="3.28515625" style="101" customWidth="1"/>
    <col min="2559" max="2559" width="56.5703125" style="101" customWidth="1"/>
    <col min="2560" max="2560" width="18.28515625" style="101" bestFit="1" customWidth="1"/>
    <col min="2561" max="2561" width="3" style="101" customWidth="1"/>
    <col min="2562" max="2562" width="39.7109375" style="101" customWidth="1"/>
    <col min="2563" max="2563" width="3" style="101" customWidth="1"/>
    <col min="2564" max="2566" width="33.28515625" style="101" customWidth="1"/>
    <col min="2567" max="2567" width="3" style="101" customWidth="1"/>
    <col min="2568" max="2568" width="97.28515625" style="101" customWidth="1"/>
    <col min="2569" max="2569" width="3" style="101" customWidth="1"/>
    <col min="2570" max="2570" width="22.42578125" style="101" bestFit="1" customWidth="1"/>
    <col min="2571" max="2571" width="22.5703125" style="101" bestFit="1" customWidth="1"/>
    <col min="2572" max="2573" width="22.42578125" style="101" bestFit="1" customWidth="1"/>
    <col min="2574" max="2574" width="9.28515625" style="101" bestFit="1" customWidth="1"/>
    <col min="2575" max="2813" width="8.7109375" style="101"/>
    <col min="2814" max="2814" width="3.28515625" style="101" customWidth="1"/>
    <col min="2815" max="2815" width="56.5703125" style="101" customWidth="1"/>
    <col min="2816" max="2816" width="18.28515625" style="101" bestFit="1" customWidth="1"/>
    <col min="2817" max="2817" width="3" style="101" customWidth="1"/>
    <col min="2818" max="2818" width="39.7109375" style="101" customWidth="1"/>
    <col min="2819" max="2819" width="3" style="101" customWidth="1"/>
    <col min="2820" max="2822" width="33.28515625" style="101" customWidth="1"/>
    <col min="2823" max="2823" width="3" style="101" customWidth="1"/>
    <col min="2824" max="2824" width="97.28515625" style="101" customWidth="1"/>
    <col min="2825" max="2825" width="3" style="101" customWidth="1"/>
    <col min="2826" max="2826" width="22.42578125" style="101" bestFit="1" customWidth="1"/>
    <col min="2827" max="2827" width="22.5703125" style="101" bestFit="1" customWidth="1"/>
    <col min="2828" max="2829" width="22.42578125" style="101" bestFit="1" customWidth="1"/>
    <col min="2830" max="2830" width="9.28515625" style="101" bestFit="1" customWidth="1"/>
    <col min="2831" max="3069" width="8.7109375" style="101"/>
    <col min="3070" max="3070" width="3.28515625" style="101" customWidth="1"/>
    <col min="3071" max="3071" width="56.5703125" style="101" customWidth="1"/>
    <col min="3072" max="3072" width="18.28515625" style="101" bestFit="1" customWidth="1"/>
    <col min="3073" max="3073" width="3" style="101" customWidth="1"/>
    <col min="3074" max="3074" width="39.7109375" style="101" customWidth="1"/>
    <col min="3075" max="3075" width="3" style="101" customWidth="1"/>
    <col min="3076" max="3078" width="33.28515625" style="101" customWidth="1"/>
    <col min="3079" max="3079" width="3" style="101" customWidth="1"/>
    <col min="3080" max="3080" width="97.28515625" style="101" customWidth="1"/>
    <col min="3081" max="3081" width="3" style="101" customWidth="1"/>
    <col min="3082" max="3082" width="22.42578125" style="101" bestFit="1" customWidth="1"/>
    <col min="3083" max="3083" width="22.5703125" style="101" bestFit="1" customWidth="1"/>
    <col min="3084" max="3085" width="22.42578125" style="101" bestFit="1" customWidth="1"/>
    <col min="3086" max="3086" width="9.28515625" style="101" bestFit="1" customWidth="1"/>
    <col min="3087" max="3325" width="8.7109375" style="101"/>
    <col min="3326" max="3326" width="3.28515625" style="101" customWidth="1"/>
    <col min="3327" max="3327" width="56.5703125" style="101" customWidth="1"/>
    <col min="3328" max="3328" width="18.28515625" style="101" bestFit="1" customWidth="1"/>
    <col min="3329" max="3329" width="3" style="101" customWidth="1"/>
    <col min="3330" max="3330" width="39.7109375" style="101" customWidth="1"/>
    <col min="3331" max="3331" width="3" style="101" customWidth="1"/>
    <col min="3332" max="3334" width="33.28515625" style="101" customWidth="1"/>
    <col min="3335" max="3335" width="3" style="101" customWidth="1"/>
    <col min="3336" max="3336" width="97.28515625" style="101" customWidth="1"/>
    <col min="3337" max="3337" width="3" style="101" customWidth="1"/>
    <col min="3338" max="3338" width="22.42578125" style="101" bestFit="1" customWidth="1"/>
    <col min="3339" max="3339" width="22.5703125" style="101" bestFit="1" customWidth="1"/>
    <col min="3340" max="3341" width="22.42578125" style="101" bestFit="1" customWidth="1"/>
    <col min="3342" max="3342" width="9.28515625" style="101" bestFit="1" customWidth="1"/>
    <col min="3343" max="3581" width="8.7109375" style="101"/>
    <col min="3582" max="3582" width="3.28515625" style="101" customWidth="1"/>
    <col min="3583" max="3583" width="56.5703125" style="101" customWidth="1"/>
    <col min="3584" max="3584" width="18.28515625" style="101" bestFit="1" customWidth="1"/>
    <col min="3585" max="3585" width="3" style="101" customWidth="1"/>
    <col min="3586" max="3586" width="39.7109375" style="101" customWidth="1"/>
    <col min="3587" max="3587" width="3" style="101" customWidth="1"/>
    <col min="3588" max="3590" width="33.28515625" style="101" customWidth="1"/>
    <col min="3591" max="3591" width="3" style="101" customWidth="1"/>
    <col min="3592" max="3592" width="97.28515625" style="101" customWidth="1"/>
    <col min="3593" max="3593" width="3" style="101" customWidth="1"/>
    <col min="3594" max="3594" width="22.42578125" style="101" bestFit="1" customWidth="1"/>
    <col min="3595" max="3595" width="22.5703125" style="101" bestFit="1" customWidth="1"/>
    <col min="3596" max="3597" width="22.42578125" style="101" bestFit="1" customWidth="1"/>
    <col min="3598" max="3598" width="9.28515625" style="101" bestFit="1" customWidth="1"/>
    <col min="3599" max="3837" width="8.7109375" style="101"/>
    <col min="3838" max="3838" width="3.28515625" style="101" customWidth="1"/>
    <col min="3839" max="3839" width="56.5703125" style="101" customWidth="1"/>
    <col min="3840" max="3840" width="18.28515625" style="101" bestFit="1" customWidth="1"/>
    <col min="3841" max="3841" width="3" style="101" customWidth="1"/>
    <col min="3842" max="3842" width="39.7109375" style="101" customWidth="1"/>
    <col min="3843" max="3843" width="3" style="101" customWidth="1"/>
    <col min="3844" max="3846" width="33.28515625" style="101" customWidth="1"/>
    <col min="3847" max="3847" width="3" style="101" customWidth="1"/>
    <col min="3848" max="3848" width="97.28515625" style="101" customWidth="1"/>
    <col min="3849" max="3849" width="3" style="101" customWidth="1"/>
    <col min="3850" max="3850" width="22.42578125" style="101" bestFit="1" customWidth="1"/>
    <col min="3851" max="3851" width="22.5703125" style="101" bestFit="1" customWidth="1"/>
    <col min="3852" max="3853" width="22.42578125" style="101" bestFit="1" customWidth="1"/>
    <col min="3854" max="3854" width="9.28515625" style="101" bestFit="1" customWidth="1"/>
    <col min="3855" max="4093" width="8.7109375" style="101"/>
    <col min="4094" max="4094" width="3.28515625" style="101" customWidth="1"/>
    <col min="4095" max="4095" width="56.5703125" style="101" customWidth="1"/>
    <col min="4096" max="4096" width="18.28515625" style="101" bestFit="1" customWidth="1"/>
    <col min="4097" max="4097" width="3" style="101" customWidth="1"/>
    <col min="4098" max="4098" width="39.7109375" style="101" customWidth="1"/>
    <col min="4099" max="4099" width="3" style="101" customWidth="1"/>
    <col min="4100" max="4102" width="33.28515625" style="101" customWidth="1"/>
    <col min="4103" max="4103" width="3" style="101" customWidth="1"/>
    <col min="4104" max="4104" width="97.28515625" style="101" customWidth="1"/>
    <col min="4105" max="4105" width="3" style="101" customWidth="1"/>
    <col min="4106" max="4106" width="22.42578125" style="101" bestFit="1" customWidth="1"/>
    <col min="4107" max="4107" width="22.5703125" style="101" bestFit="1" customWidth="1"/>
    <col min="4108" max="4109" width="22.42578125" style="101" bestFit="1" customWidth="1"/>
    <col min="4110" max="4110" width="9.28515625" style="101" bestFit="1" customWidth="1"/>
    <col min="4111" max="4349" width="8.7109375" style="101"/>
    <col min="4350" max="4350" width="3.28515625" style="101" customWidth="1"/>
    <col min="4351" max="4351" width="56.5703125" style="101" customWidth="1"/>
    <col min="4352" max="4352" width="18.28515625" style="101" bestFit="1" customWidth="1"/>
    <col min="4353" max="4353" width="3" style="101" customWidth="1"/>
    <col min="4354" max="4354" width="39.7109375" style="101" customWidth="1"/>
    <col min="4355" max="4355" width="3" style="101" customWidth="1"/>
    <col min="4356" max="4358" width="33.28515625" style="101" customWidth="1"/>
    <col min="4359" max="4359" width="3" style="101" customWidth="1"/>
    <col min="4360" max="4360" width="97.28515625" style="101" customWidth="1"/>
    <col min="4361" max="4361" width="3" style="101" customWidth="1"/>
    <col min="4362" max="4362" width="22.42578125" style="101" bestFit="1" customWidth="1"/>
    <col min="4363" max="4363" width="22.5703125" style="101" bestFit="1" customWidth="1"/>
    <col min="4364" max="4365" width="22.42578125" style="101" bestFit="1" customWidth="1"/>
    <col min="4366" max="4366" width="9.28515625" style="101" bestFit="1" customWidth="1"/>
    <col min="4367" max="4605" width="8.7109375" style="101"/>
    <col min="4606" max="4606" width="3.28515625" style="101" customWidth="1"/>
    <col min="4607" max="4607" width="56.5703125" style="101" customWidth="1"/>
    <col min="4608" max="4608" width="18.28515625" style="101" bestFit="1" customWidth="1"/>
    <col min="4609" max="4609" width="3" style="101" customWidth="1"/>
    <col min="4610" max="4610" width="39.7109375" style="101" customWidth="1"/>
    <col min="4611" max="4611" width="3" style="101" customWidth="1"/>
    <col min="4612" max="4614" width="33.28515625" style="101" customWidth="1"/>
    <col min="4615" max="4615" width="3" style="101" customWidth="1"/>
    <col min="4616" max="4616" width="97.28515625" style="101" customWidth="1"/>
    <col min="4617" max="4617" width="3" style="101" customWidth="1"/>
    <col min="4618" max="4618" width="22.42578125" style="101" bestFit="1" customWidth="1"/>
    <col min="4619" max="4619" width="22.5703125" style="101" bestFit="1" customWidth="1"/>
    <col min="4620" max="4621" width="22.42578125" style="101" bestFit="1" customWidth="1"/>
    <col min="4622" max="4622" width="9.28515625" style="101" bestFit="1" customWidth="1"/>
    <col min="4623" max="4861" width="8.7109375" style="101"/>
    <col min="4862" max="4862" width="3.28515625" style="101" customWidth="1"/>
    <col min="4863" max="4863" width="56.5703125" style="101" customWidth="1"/>
    <col min="4864" max="4864" width="18.28515625" style="101" bestFit="1" customWidth="1"/>
    <col min="4865" max="4865" width="3" style="101" customWidth="1"/>
    <col min="4866" max="4866" width="39.7109375" style="101" customWidth="1"/>
    <col min="4867" max="4867" width="3" style="101" customWidth="1"/>
    <col min="4868" max="4870" width="33.28515625" style="101" customWidth="1"/>
    <col min="4871" max="4871" width="3" style="101" customWidth="1"/>
    <col min="4872" max="4872" width="97.28515625" style="101" customWidth="1"/>
    <col min="4873" max="4873" width="3" style="101" customWidth="1"/>
    <col min="4874" max="4874" width="22.42578125" style="101" bestFit="1" customWidth="1"/>
    <col min="4875" max="4875" width="22.5703125" style="101" bestFit="1" customWidth="1"/>
    <col min="4876" max="4877" width="22.42578125" style="101" bestFit="1" customWidth="1"/>
    <col min="4878" max="4878" width="9.28515625" style="101" bestFit="1" customWidth="1"/>
    <col min="4879" max="5117" width="8.7109375" style="101"/>
    <col min="5118" max="5118" width="3.28515625" style="101" customWidth="1"/>
    <col min="5119" max="5119" width="56.5703125" style="101" customWidth="1"/>
    <col min="5120" max="5120" width="18.28515625" style="101" bestFit="1" customWidth="1"/>
    <col min="5121" max="5121" width="3" style="101" customWidth="1"/>
    <col min="5122" max="5122" width="39.7109375" style="101" customWidth="1"/>
    <col min="5123" max="5123" width="3" style="101" customWidth="1"/>
    <col min="5124" max="5126" width="33.28515625" style="101" customWidth="1"/>
    <col min="5127" max="5127" width="3" style="101" customWidth="1"/>
    <col min="5128" max="5128" width="97.28515625" style="101" customWidth="1"/>
    <col min="5129" max="5129" width="3" style="101" customWidth="1"/>
    <col min="5130" max="5130" width="22.42578125" style="101" bestFit="1" customWidth="1"/>
    <col min="5131" max="5131" width="22.5703125" style="101" bestFit="1" customWidth="1"/>
    <col min="5132" max="5133" width="22.42578125" style="101" bestFit="1" customWidth="1"/>
    <col min="5134" max="5134" width="9.28515625" style="101" bestFit="1" customWidth="1"/>
    <col min="5135" max="5373" width="8.7109375" style="101"/>
    <col min="5374" max="5374" width="3.28515625" style="101" customWidth="1"/>
    <col min="5375" max="5375" width="56.5703125" style="101" customWidth="1"/>
    <col min="5376" max="5376" width="18.28515625" style="101" bestFit="1" customWidth="1"/>
    <col min="5377" max="5377" width="3" style="101" customWidth="1"/>
    <col min="5378" max="5378" width="39.7109375" style="101" customWidth="1"/>
    <col min="5379" max="5379" width="3" style="101" customWidth="1"/>
    <col min="5380" max="5382" width="33.28515625" style="101" customWidth="1"/>
    <col min="5383" max="5383" width="3" style="101" customWidth="1"/>
    <col min="5384" max="5384" width="97.28515625" style="101" customWidth="1"/>
    <col min="5385" max="5385" width="3" style="101" customWidth="1"/>
    <col min="5386" max="5386" width="22.42578125" style="101" bestFit="1" customWidth="1"/>
    <col min="5387" max="5387" width="22.5703125" style="101" bestFit="1" customWidth="1"/>
    <col min="5388" max="5389" width="22.42578125" style="101" bestFit="1" customWidth="1"/>
    <col min="5390" max="5390" width="9.28515625" style="101" bestFit="1" customWidth="1"/>
    <col min="5391" max="5629" width="8.7109375" style="101"/>
    <col min="5630" max="5630" width="3.28515625" style="101" customWidth="1"/>
    <col min="5631" max="5631" width="56.5703125" style="101" customWidth="1"/>
    <col min="5632" max="5632" width="18.28515625" style="101" bestFit="1" customWidth="1"/>
    <col min="5633" max="5633" width="3" style="101" customWidth="1"/>
    <col min="5634" max="5634" width="39.7109375" style="101" customWidth="1"/>
    <col min="5635" max="5635" width="3" style="101" customWidth="1"/>
    <col min="5636" max="5638" width="33.28515625" style="101" customWidth="1"/>
    <col min="5639" max="5639" width="3" style="101" customWidth="1"/>
    <col min="5640" max="5640" width="97.28515625" style="101" customWidth="1"/>
    <col min="5641" max="5641" width="3" style="101" customWidth="1"/>
    <col min="5642" max="5642" width="22.42578125" style="101" bestFit="1" customWidth="1"/>
    <col min="5643" max="5643" width="22.5703125" style="101" bestFit="1" customWidth="1"/>
    <col min="5644" max="5645" width="22.42578125" style="101" bestFit="1" customWidth="1"/>
    <col min="5646" max="5646" width="9.28515625" style="101" bestFit="1" customWidth="1"/>
    <col min="5647" max="5885" width="8.7109375" style="101"/>
    <col min="5886" max="5886" width="3.28515625" style="101" customWidth="1"/>
    <col min="5887" max="5887" width="56.5703125" style="101" customWidth="1"/>
    <col min="5888" max="5888" width="18.28515625" style="101" bestFit="1" customWidth="1"/>
    <col min="5889" max="5889" width="3" style="101" customWidth="1"/>
    <col min="5890" max="5890" width="39.7109375" style="101" customWidth="1"/>
    <col min="5891" max="5891" width="3" style="101" customWidth="1"/>
    <col min="5892" max="5894" width="33.28515625" style="101" customWidth="1"/>
    <col min="5895" max="5895" width="3" style="101" customWidth="1"/>
    <col min="5896" max="5896" width="97.28515625" style="101" customWidth="1"/>
    <col min="5897" max="5897" width="3" style="101" customWidth="1"/>
    <col min="5898" max="5898" width="22.42578125" style="101" bestFit="1" customWidth="1"/>
    <col min="5899" max="5899" width="22.5703125" style="101" bestFit="1" customWidth="1"/>
    <col min="5900" max="5901" width="22.42578125" style="101" bestFit="1" customWidth="1"/>
    <col min="5902" max="5902" width="9.28515625" style="101" bestFit="1" customWidth="1"/>
    <col min="5903" max="6141" width="8.7109375" style="101"/>
    <col min="6142" max="6142" width="3.28515625" style="101" customWidth="1"/>
    <col min="6143" max="6143" width="56.5703125" style="101" customWidth="1"/>
    <col min="6144" max="6144" width="18.28515625" style="101" bestFit="1" customWidth="1"/>
    <col min="6145" max="6145" width="3" style="101" customWidth="1"/>
    <col min="6146" max="6146" width="39.7109375" style="101" customWidth="1"/>
    <col min="6147" max="6147" width="3" style="101" customWidth="1"/>
    <col min="6148" max="6150" width="33.28515625" style="101" customWidth="1"/>
    <col min="6151" max="6151" width="3" style="101" customWidth="1"/>
    <col min="6152" max="6152" width="97.28515625" style="101" customWidth="1"/>
    <col min="6153" max="6153" width="3" style="101" customWidth="1"/>
    <col min="6154" max="6154" width="22.42578125" style="101" bestFit="1" customWidth="1"/>
    <col min="6155" max="6155" width="22.5703125" style="101" bestFit="1" customWidth="1"/>
    <col min="6156" max="6157" width="22.42578125" style="101" bestFit="1" customWidth="1"/>
    <col min="6158" max="6158" width="9.28515625" style="101" bestFit="1" customWidth="1"/>
    <col min="6159" max="6397" width="8.7109375" style="101"/>
    <col min="6398" max="6398" width="3.28515625" style="101" customWidth="1"/>
    <col min="6399" max="6399" width="56.5703125" style="101" customWidth="1"/>
    <col min="6400" max="6400" width="18.28515625" style="101" bestFit="1" customWidth="1"/>
    <col min="6401" max="6401" width="3" style="101" customWidth="1"/>
    <col min="6402" max="6402" width="39.7109375" style="101" customWidth="1"/>
    <col min="6403" max="6403" width="3" style="101" customWidth="1"/>
    <col min="6404" max="6406" width="33.28515625" style="101" customWidth="1"/>
    <col min="6407" max="6407" width="3" style="101" customWidth="1"/>
    <col min="6408" max="6408" width="97.28515625" style="101" customWidth="1"/>
    <col min="6409" max="6409" width="3" style="101" customWidth="1"/>
    <col min="6410" max="6410" width="22.42578125" style="101" bestFit="1" customWidth="1"/>
    <col min="6411" max="6411" width="22.5703125" style="101" bestFit="1" customWidth="1"/>
    <col min="6412" max="6413" width="22.42578125" style="101" bestFit="1" customWidth="1"/>
    <col min="6414" max="6414" width="9.28515625" style="101" bestFit="1" customWidth="1"/>
    <col min="6415" max="6653" width="8.7109375" style="101"/>
    <col min="6654" max="6654" width="3.28515625" style="101" customWidth="1"/>
    <col min="6655" max="6655" width="56.5703125" style="101" customWidth="1"/>
    <col min="6656" max="6656" width="18.28515625" style="101" bestFit="1" customWidth="1"/>
    <col min="6657" max="6657" width="3" style="101" customWidth="1"/>
    <col min="6658" max="6658" width="39.7109375" style="101" customWidth="1"/>
    <col min="6659" max="6659" width="3" style="101" customWidth="1"/>
    <col min="6660" max="6662" width="33.28515625" style="101" customWidth="1"/>
    <col min="6663" max="6663" width="3" style="101" customWidth="1"/>
    <col min="6664" max="6664" width="97.28515625" style="101" customWidth="1"/>
    <col min="6665" max="6665" width="3" style="101" customWidth="1"/>
    <col min="6666" max="6666" width="22.42578125" style="101" bestFit="1" customWidth="1"/>
    <col min="6667" max="6667" width="22.5703125" style="101" bestFit="1" customWidth="1"/>
    <col min="6668" max="6669" width="22.42578125" style="101" bestFit="1" customWidth="1"/>
    <col min="6670" max="6670" width="9.28515625" style="101" bestFit="1" customWidth="1"/>
    <col min="6671" max="6909" width="8.7109375" style="101"/>
    <col min="6910" max="6910" width="3.28515625" style="101" customWidth="1"/>
    <col min="6911" max="6911" width="56.5703125" style="101" customWidth="1"/>
    <col min="6912" max="6912" width="18.28515625" style="101" bestFit="1" customWidth="1"/>
    <col min="6913" max="6913" width="3" style="101" customWidth="1"/>
    <col min="6914" max="6914" width="39.7109375" style="101" customWidth="1"/>
    <col min="6915" max="6915" width="3" style="101" customWidth="1"/>
    <col min="6916" max="6918" width="33.28515625" style="101" customWidth="1"/>
    <col min="6919" max="6919" width="3" style="101" customWidth="1"/>
    <col min="6920" max="6920" width="97.28515625" style="101" customWidth="1"/>
    <col min="6921" max="6921" width="3" style="101" customWidth="1"/>
    <col min="6922" max="6922" width="22.42578125" style="101" bestFit="1" customWidth="1"/>
    <col min="6923" max="6923" width="22.5703125" style="101" bestFit="1" customWidth="1"/>
    <col min="6924" max="6925" width="22.42578125" style="101" bestFit="1" customWidth="1"/>
    <col min="6926" max="6926" width="9.28515625" style="101" bestFit="1" customWidth="1"/>
    <col min="6927" max="7165" width="8.7109375" style="101"/>
    <col min="7166" max="7166" width="3.28515625" style="101" customWidth="1"/>
    <col min="7167" max="7167" width="56.5703125" style="101" customWidth="1"/>
    <col min="7168" max="7168" width="18.28515625" style="101" bestFit="1" customWidth="1"/>
    <col min="7169" max="7169" width="3" style="101" customWidth="1"/>
    <col min="7170" max="7170" width="39.7109375" style="101" customWidth="1"/>
    <col min="7171" max="7171" width="3" style="101" customWidth="1"/>
    <col min="7172" max="7174" width="33.28515625" style="101" customWidth="1"/>
    <col min="7175" max="7175" width="3" style="101" customWidth="1"/>
    <col min="7176" max="7176" width="97.28515625" style="101" customWidth="1"/>
    <col min="7177" max="7177" width="3" style="101" customWidth="1"/>
    <col min="7178" max="7178" width="22.42578125" style="101" bestFit="1" customWidth="1"/>
    <col min="7179" max="7179" width="22.5703125" style="101" bestFit="1" customWidth="1"/>
    <col min="7180" max="7181" width="22.42578125" style="101" bestFit="1" customWidth="1"/>
    <col min="7182" max="7182" width="9.28515625" style="101" bestFit="1" customWidth="1"/>
    <col min="7183" max="7421" width="8.7109375" style="101"/>
    <col min="7422" max="7422" width="3.28515625" style="101" customWidth="1"/>
    <col min="7423" max="7423" width="56.5703125" style="101" customWidth="1"/>
    <col min="7424" max="7424" width="18.28515625" style="101" bestFit="1" customWidth="1"/>
    <col min="7425" max="7425" width="3" style="101" customWidth="1"/>
    <col min="7426" max="7426" width="39.7109375" style="101" customWidth="1"/>
    <col min="7427" max="7427" width="3" style="101" customWidth="1"/>
    <col min="7428" max="7430" width="33.28515625" style="101" customWidth="1"/>
    <col min="7431" max="7431" width="3" style="101" customWidth="1"/>
    <col min="7432" max="7432" width="97.28515625" style="101" customWidth="1"/>
    <col min="7433" max="7433" width="3" style="101" customWidth="1"/>
    <col min="7434" max="7434" width="22.42578125" style="101" bestFit="1" customWidth="1"/>
    <col min="7435" max="7435" width="22.5703125" style="101" bestFit="1" customWidth="1"/>
    <col min="7436" max="7437" width="22.42578125" style="101" bestFit="1" customWidth="1"/>
    <col min="7438" max="7438" width="9.28515625" style="101" bestFit="1" customWidth="1"/>
    <col min="7439" max="7677" width="8.7109375" style="101"/>
    <col min="7678" max="7678" width="3.28515625" style="101" customWidth="1"/>
    <col min="7679" max="7679" width="56.5703125" style="101" customWidth="1"/>
    <col min="7680" max="7680" width="18.28515625" style="101" bestFit="1" customWidth="1"/>
    <col min="7681" max="7681" width="3" style="101" customWidth="1"/>
    <col min="7682" max="7682" width="39.7109375" style="101" customWidth="1"/>
    <col min="7683" max="7683" width="3" style="101" customWidth="1"/>
    <col min="7684" max="7686" width="33.28515625" style="101" customWidth="1"/>
    <col min="7687" max="7687" width="3" style="101" customWidth="1"/>
    <col min="7688" max="7688" width="97.28515625" style="101" customWidth="1"/>
    <col min="7689" max="7689" width="3" style="101" customWidth="1"/>
    <col min="7690" max="7690" width="22.42578125" style="101" bestFit="1" customWidth="1"/>
    <col min="7691" max="7691" width="22.5703125" style="101" bestFit="1" customWidth="1"/>
    <col min="7692" max="7693" width="22.42578125" style="101" bestFit="1" customWidth="1"/>
    <col min="7694" max="7694" width="9.28515625" style="101" bestFit="1" customWidth="1"/>
    <col min="7695" max="7933" width="8.7109375" style="101"/>
    <col min="7934" max="7934" width="3.28515625" style="101" customWidth="1"/>
    <col min="7935" max="7935" width="56.5703125" style="101" customWidth="1"/>
    <col min="7936" max="7936" width="18.28515625" style="101" bestFit="1" customWidth="1"/>
    <col min="7937" max="7937" width="3" style="101" customWidth="1"/>
    <col min="7938" max="7938" width="39.7109375" style="101" customWidth="1"/>
    <col min="7939" max="7939" width="3" style="101" customWidth="1"/>
    <col min="7940" max="7942" width="33.28515625" style="101" customWidth="1"/>
    <col min="7943" max="7943" width="3" style="101" customWidth="1"/>
    <col min="7944" max="7944" width="97.28515625" style="101" customWidth="1"/>
    <col min="7945" max="7945" width="3" style="101" customWidth="1"/>
    <col min="7946" max="7946" width="22.42578125" style="101" bestFit="1" customWidth="1"/>
    <col min="7947" max="7947" width="22.5703125" style="101" bestFit="1" customWidth="1"/>
    <col min="7948" max="7949" width="22.42578125" style="101" bestFit="1" customWidth="1"/>
    <col min="7950" max="7950" width="9.28515625" style="101" bestFit="1" customWidth="1"/>
    <col min="7951" max="8189" width="8.7109375" style="101"/>
    <col min="8190" max="8190" width="3.28515625" style="101" customWidth="1"/>
    <col min="8191" max="8191" width="56.5703125" style="101" customWidth="1"/>
    <col min="8192" max="8192" width="18.28515625" style="101" bestFit="1" customWidth="1"/>
    <col min="8193" max="8193" width="3" style="101" customWidth="1"/>
    <col min="8194" max="8194" width="39.7109375" style="101" customWidth="1"/>
    <col min="8195" max="8195" width="3" style="101" customWidth="1"/>
    <col min="8196" max="8198" width="33.28515625" style="101" customWidth="1"/>
    <col min="8199" max="8199" width="3" style="101" customWidth="1"/>
    <col min="8200" max="8200" width="97.28515625" style="101" customWidth="1"/>
    <col min="8201" max="8201" width="3" style="101" customWidth="1"/>
    <col min="8202" max="8202" width="22.42578125" style="101" bestFit="1" customWidth="1"/>
    <col min="8203" max="8203" width="22.5703125" style="101" bestFit="1" customWidth="1"/>
    <col min="8204" max="8205" width="22.42578125" style="101" bestFit="1" customWidth="1"/>
    <col min="8206" max="8206" width="9.28515625" style="101" bestFit="1" customWidth="1"/>
    <col min="8207" max="8445" width="8.7109375" style="101"/>
    <col min="8446" max="8446" width="3.28515625" style="101" customWidth="1"/>
    <col min="8447" max="8447" width="56.5703125" style="101" customWidth="1"/>
    <col min="8448" max="8448" width="18.28515625" style="101" bestFit="1" customWidth="1"/>
    <col min="8449" max="8449" width="3" style="101" customWidth="1"/>
    <col min="8450" max="8450" width="39.7109375" style="101" customWidth="1"/>
    <col min="8451" max="8451" width="3" style="101" customWidth="1"/>
    <col min="8452" max="8454" width="33.28515625" style="101" customWidth="1"/>
    <col min="8455" max="8455" width="3" style="101" customWidth="1"/>
    <col min="8456" max="8456" width="97.28515625" style="101" customWidth="1"/>
    <col min="8457" max="8457" width="3" style="101" customWidth="1"/>
    <col min="8458" max="8458" width="22.42578125" style="101" bestFit="1" customWidth="1"/>
    <col min="8459" max="8459" width="22.5703125" style="101" bestFit="1" customWidth="1"/>
    <col min="8460" max="8461" width="22.42578125" style="101" bestFit="1" customWidth="1"/>
    <col min="8462" max="8462" width="9.28515625" style="101" bestFit="1" customWidth="1"/>
    <col min="8463" max="8701" width="8.7109375" style="101"/>
    <col min="8702" max="8702" width="3.28515625" style="101" customWidth="1"/>
    <col min="8703" max="8703" width="56.5703125" style="101" customWidth="1"/>
    <col min="8704" max="8704" width="18.28515625" style="101" bestFit="1" customWidth="1"/>
    <col min="8705" max="8705" width="3" style="101" customWidth="1"/>
    <col min="8706" max="8706" width="39.7109375" style="101" customWidth="1"/>
    <col min="8707" max="8707" width="3" style="101" customWidth="1"/>
    <col min="8708" max="8710" width="33.28515625" style="101" customWidth="1"/>
    <col min="8711" max="8711" width="3" style="101" customWidth="1"/>
    <col min="8712" max="8712" width="97.28515625" style="101" customWidth="1"/>
    <col min="8713" max="8713" width="3" style="101" customWidth="1"/>
    <col min="8714" max="8714" width="22.42578125" style="101" bestFit="1" customWidth="1"/>
    <col min="8715" max="8715" width="22.5703125" style="101" bestFit="1" customWidth="1"/>
    <col min="8716" max="8717" width="22.42578125" style="101" bestFit="1" customWidth="1"/>
    <col min="8718" max="8718" width="9.28515625" style="101" bestFit="1" customWidth="1"/>
    <col min="8719" max="8957" width="8.7109375" style="101"/>
    <col min="8958" max="8958" width="3.28515625" style="101" customWidth="1"/>
    <col min="8959" max="8959" width="56.5703125" style="101" customWidth="1"/>
    <col min="8960" max="8960" width="18.28515625" style="101" bestFit="1" customWidth="1"/>
    <col min="8961" max="8961" width="3" style="101" customWidth="1"/>
    <col min="8962" max="8962" width="39.7109375" style="101" customWidth="1"/>
    <col min="8963" max="8963" width="3" style="101" customWidth="1"/>
    <col min="8964" max="8966" width="33.28515625" style="101" customWidth="1"/>
    <col min="8967" max="8967" width="3" style="101" customWidth="1"/>
    <col min="8968" max="8968" width="97.28515625" style="101" customWidth="1"/>
    <col min="8969" max="8969" width="3" style="101" customWidth="1"/>
    <col min="8970" max="8970" width="22.42578125" style="101" bestFit="1" customWidth="1"/>
    <col min="8971" max="8971" width="22.5703125" style="101" bestFit="1" customWidth="1"/>
    <col min="8972" max="8973" width="22.42578125" style="101" bestFit="1" customWidth="1"/>
    <col min="8974" max="8974" width="9.28515625" style="101" bestFit="1" customWidth="1"/>
    <col min="8975" max="9213" width="8.7109375" style="101"/>
    <col min="9214" max="9214" width="3.28515625" style="101" customWidth="1"/>
    <col min="9215" max="9215" width="56.5703125" style="101" customWidth="1"/>
    <col min="9216" max="9216" width="18.28515625" style="101" bestFit="1" customWidth="1"/>
    <col min="9217" max="9217" width="3" style="101" customWidth="1"/>
    <col min="9218" max="9218" width="39.7109375" style="101" customWidth="1"/>
    <col min="9219" max="9219" width="3" style="101" customWidth="1"/>
    <col min="9220" max="9222" width="33.28515625" style="101" customWidth="1"/>
    <col min="9223" max="9223" width="3" style="101" customWidth="1"/>
    <col min="9224" max="9224" width="97.28515625" style="101" customWidth="1"/>
    <col min="9225" max="9225" width="3" style="101" customWidth="1"/>
    <col min="9226" max="9226" width="22.42578125" style="101" bestFit="1" customWidth="1"/>
    <col min="9227" max="9227" width="22.5703125" style="101" bestFit="1" customWidth="1"/>
    <col min="9228" max="9229" width="22.42578125" style="101" bestFit="1" customWidth="1"/>
    <col min="9230" max="9230" width="9.28515625" style="101" bestFit="1" customWidth="1"/>
    <col min="9231" max="9469" width="8.7109375" style="101"/>
    <col min="9470" max="9470" width="3.28515625" style="101" customWidth="1"/>
    <col min="9471" max="9471" width="56.5703125" style="101" customWidth="1"/>
    <col min="9472" max="9472" width="18.28515625" style="101" bestFit="1" customWidth="1"/>
    <col min="9473" max="9473" width="3" style="101" customWidth="1"/>
    <col min="9474" max="9474" width="39.7109375" style="101" customWidth="1"/>
    <col min="9475" max="9475" width="3" style="101" customWidth="1"/>
    <col min="9476" max="9478" width="33.28515625" style="101" customWidth="1"/>
    <col min="9479" max="9479" width="3" style="101" customWidth="1"/>
    <col min="9480" max="9480" width="97.28515625" style="101" customWidth="1"/>
    <col min="9481" max="9481" width="3" style="101" customWidth="1"/>
    <col min="9482" max="9482" width="22.42578125" style="101" bestFit="1" customWidth="1"/>
    <col min="9483" max="9483" width="22.5703125" style="101" bestFit="1" customWidth="1"/>
    <col min="9484" max="9485" width="22.42578125" style="101" bestFit="1" customWidth="1"/>
    <col min="9486" max="9486" width="9.28515625" style="101" bestFit="1" customWidth="1"/>
    <col min="9487" max="9725" width="8.7109375" style="101"/>
    <col min="9726" max="9726" width="3.28515625" style="101" customWidth="1"/>
    <col min="9727" max="9727" width="56.5703125" style="101" customWidth="1"/>
    <col min="9728" max="9728" width="18.28515625" style="101" bestFit="1" customWidth="1"/>
    <col min="9729" max="9729" width="3" style="101" customWidth="1"/>
    <col min="9730" max="9730" width="39.7109375" style="101" customWidth="1"/>
    <col min="9731" max="9731" width="3" style="101" customWidth="1"/>
    <col min="9732" max="9734" width="33.28515625" style="101" customWidth="1"/>
    <col min="9735" max="9735" width="3" style="101" customWidth="1"/>
    <col min="9736" max="9736" width="97.28515625" style="101" customWidth="1"/>
    <col min="9737" max="9737" width="3" style="101" customWidth="1"/>
    <col min="9738" max="9738" width="22.42578125" style="101" bestFit="1" customWidth="1"/>
    <col min="9739" max="9739" width="22.5703125" style="101" bestFit="1" customWidth="1"/>
    <col min="9740" max="9741" width="22.42578125" style="101" bestFit="1" customWidth="1"/>
    <col min="9742" max="9742" width="9.28515625" style="101" bestFit="1" customWidth="1"/>
    <col min="9743" max="9981" width="8.7109375" style="101"/>
    <col min="9982" max="9982" width="3.28515625" style="101" customWidth="1"/>
    <col min="9983" max="9983" width="56.5703125" style="101" customWidth="1"/>
    <col min="9984" max="9984" width="18.28515625" style="101" bestFit="1" customWidth="1"/>
    <col min="9985" max="9985" width="3" style="101" customWidth="1"/>
    <col min="9986" max="9986" width="39.7109375" style="101" customWidth="1"/>
    <col min="9987" max="9987" width="3" style="101" customWidth="1"/>
    <col min="9988" max="9990" width="33.28515625" style="101" customWidth="1"/>
    <col min="9991" max="9991" width="3" style="101" customWidth="1"/>
    <col min="9992" max="9992" width="97.28515625" style="101" customWidth="1"/>
    <col min="9993" max="9993" width="3" style="101" customWidth="1"/>
    <col min="9994" max="9994" width="22.42578125" style="101" bestFit="1" customWidth="1"/>
    <col min="9995" max="9995" width="22.5703125" style="101" bestFit="1" customWidth="1"/>
    <col min="9996" max="9997" width="22.42578125" style="101" bestFit="1" customWidth="1"/>
    <col min="9998" max="9998" width="9.28515625" style="101" bestFit="1" customWidth="1"/>
    <col min="9999" max="10237" width="8.7109375" style="101"/>
    <col min="10238" max="10238" width="3.28515625" style="101" customWidth="1"/>
    <col min="10239" max="10239" width="56.5703125" style="101" customWidth="1"/>
    <col min="10240" max="10240" width="18.28515625" style="101" bestFit="1" customWidth="1"/>
    <col min="10241" max="10241" width="3" style="101" customWidth="1"/>
    <col min="10242" max="10242" width="39.7109375" style="101" customWidth="1"/>
    <col min="10243" max="10243" width="3" style="101" customWidth="1"/>
    <col min="10244" max="10246" width="33.28515625" style="101" customWidth="1"/>
    <col min="10247" max="10247" width="3" style="101" customWidth="1"/>
    <col min="10248" max="10248" width="97.28515625" style="101" customWidth="1"/>
    <col min="10249" max="10249" width="3" style="101" customWidth="1"/>
    <col min="10250" max="10250" width="22.42578125" style="101" bestFit="1" customWidth="1"/>
    <col min="10251" max="10251" width="22.5703125" style="101" bestFit="1" customWidth="1"/>
    <col min="10252" max="10253" width="22.42578125" style="101" bestFit="1" customWidth="1"/>
    <col min="10254" max="10254" width="9.28515625" style="101" bestFit="1" customWidth="1"/>
    <col min="10255" max="10493" width="8.7109375" style="101"/>
    <col min="10494" max="10494" width="3.28515625" style="101" customWidth="1"/>
    <col min="10495" max="10495" width="56.5703125" style="101" customWidth="1"/>
    <col min="10496" max="10496" width="18.28515625" style="101" bestFit="1" customWidth="1"/>
    <col min="10497" max="10497" width="3" style="101" customWidth="1"/>
    <col min="10498" max="10498" width="39.7109375" style="101" customWidth="1"/>
    <col min="10499" max="10499" width="3" style="101" customWidth="1"/>
    <col min="10500" max="10502" width="33.28515625" style="101" customWidth="1"/>
    <col min="10503" max="10503" width="3" style="101" customWidth="1"/>
    <col min="10504" max="10504" width="97.28515625" style="101" customWidth="1"/>
    <col min="10505" max="10505" width="3" style="101" customWidth="1"/>
    <col min="10506" max="10506" width="22.42578125" style="101" bestFit="1" customWidth="1"/>
    <col min="10507" max="10507" width="22.5703125" style="101" bestFit="1" customWidth="1"/>
    <col min="10508" max="10509" width="22.42578125" style="101" bestFit="1" customWidth="1"/>
    <col min="10510" max="10510" width="9.28515625" style="101" bestFit="1" customWidth="1"/>
    <col min="10511" max="10749" width="8.7109375" style="101"/>
    <col min="10750" max="10750" width="3.28515625" style="101" customWidth="1"/>
    <col min="10751" max="10751" width="56.5703125" style="101" customWidth="1"/>
    <col min="10752" max="10752" width="18.28515625" style="101" bestFit="1" customWidth="1"/>
    <col min="10753" max="10753" width="3" style="101" customWidth="1"/>
    <col min="10754" max="10754" width="39.7109375" style="101" customWidth="1"/>
    <col min="10755" max="10755" width="3" style="101" customWidth="1"/>
    <col min="10756" max="10758" width="33.28515625" style="101" customWidth="1"/>
    <col min="10759" max="10759" width="3" style="101" customWidth="1"/>
    <col min="10760" max="10760" width="97.28515625" style="101" customWidth="1"/>
    <col min="10761" max="10761" width="3" style="101" customWidth="1"/>
    <col min="10762" max="10762" width="22.42578125" style="101" bestFit="1" customWidth="1"/>
    <col min="10763" max="10763" width="22.5703125" style="101" bestFit="1" customWidth="1"/>
    <col min="10764" max="10765" width="22.42578125" style="101" bestFit="1" customWidth="1"/>
    <col min="10766" max="10766" width="9.28515625" style="101" bestFit="1" customWidth="1"/>
    <col min="10767" max="11005" width="8.7109375" style="101"/>
    <col min="11006" max="11006" width="3.28515625" style="101" customWidth="1"/>
    <col min="11007" max="11007" width="56.5703125" style="101" customWidth="1"/>
    <col min="11008" max="11008" width="18.28515625" style="101" bestFit="1" customWidth="1"/>
    <col min="11009" max="11009" width="3" style="101" customWidth="1"/>
    <col min="11010" max="11010" width="39.7109375" style="101" customWidth="1"/>
    <col min="11011" max="11011" width="3" style="101" customWidth="1"/>
    <col min="11012" max="11014" width="33.28515625" style="101" customWidth="1"/>
    <col min="11015" max="11015" width="3" style="101" customWidth="1"/>
    <col min="11016" max="11016" width="97.28515625" style="101" customWidth="1"/>
    <col min="11017" max="11017" width="3" style="101" customWidth="1"/>
    <col min="11018" max="11018" width="22.42578125" style="101" bestFit="1" customWidth="1"/>
    <col min="11019" max="11019" width="22.5703125" style="101" bestFit="1" customWidth="1"/>
    <col min="11020" max="11021" width="22.42578125" style="101" bestFit="1" customWidth="1"/>
    <col min="11022" max="11022" width="9.28515625" style="101" bestFit="1" customWidth="1"/>
    <col min="11023" max="11261" width="8.7109375" style="101"/>
    <col min="11262" max="11262" width="3.28515625" style="101" customWidth="1"/>
    <col min="11263" max="11263" width="56.5703125" style="101" customWidth="1"/>
    <col min="11264" max="11264" width="18.28515625" style="101" bestFit="1" customWidth="1"/>
    <col min="11265" max="11265" width="3" style="101" customWidth="1"/>
    <col min="11266" max="11266" width="39.7109375" style="101" customWidth="1"/>
    <col min="11267" max="11267" width="3" style="101" customWidth="1"/>
    <col min="11268" max="11270" width="33.28515625" style="101" customWidth="1"/>
    <col min="11271" max="11271" width="3" style="101" customWidth="1"/>
    <col min="11272" max="11272" width="97.28515625" style="101" customWidth="1"/>
    <col min="11273" max="11273" width="3" style="101" customWidth="1"/>
    <col min="11274" max="11274" width="22.42578125" style="101" bestFit="1" customWidth="1"/>
    <col min="11275" max="11275" width="22.5703125" style="101" bestFit="1" customWidth="1"/>
    <col min="11276" max="11277" width="22.42578125" style="101" bestFit="1" customWidth="1"/>
    <col min="11278" max="11278" width="9.28515625" style="101" bestFit="1" customWidth="1"/>
    <col min="11279" max="11517" width="8.7109375" style="101"/>
    <col min="11518" max="11518" width="3.28515625" style="101" customWidth="1"/>
    <col min="11519" max="11519" width="56.5703125" style="101" customWidth="1"/>
    <col min="11520" max="11520" width="18.28515625" style="101" bestFit="1" customWidth="1"/>
    <col min="11521" max="11521" width="3" style="101" customWidth="1"/>
    <col min="11522" max="11522" width="39.7109375" style="101" customWidth="1"/>
    <col min="11523" max="11523" width="3" style="101" customWidth="1"/>
    <col min="11524" max="11526" width="33.28515625" style="101" customWidth="1"/>
    <col min="11527" max="11527" width="3" style="101" customWidth="1"/>
    <col min="11528" max="11528" width="97.28515625" style="101" customWidth="1"/>
    <col min="11529" max="11529" width="3" style="101" customWidth="1"/>
    <col min="11530" max="11530" width="22.42578125" style="101" bestFit="1" customWidth="1"/>
    <col min="11531" max="11531" width="22.5703125" style="101" bestFit="1" customWidth="1"/>
    <col min="11532" max="11533" width="22.42578125" style="101" bestFit="1" customWidth="1"/>
    <col min="11534" max="11534" width="9.28515625" style="101" bestFit="1" customWidth="1"/>
    <col min="11535" max="11773" width="8.7109375" style="101"/>
    <col min="11774" max="11774" width="3.28515625" style="101" customWidth="1"/>
    <col min="11775" max="11775" width="56.5703125" style="101" customWidth="1"/>
    <col min="11776" max="11776" width="18.28515625" style="101" bestFit="1" customWidth="1"/>
    <col min="11777" max="11777" width="3" style="101" customWidth="1"/>
    <col min="11778" max="11778" width="39.7109375" style="101" customWidth="1"/>
    <col min="11779" max="11779" width="3" style="101" customWidth="1"/>
    <col min="11780" max="11782" width="33.28515625" style="101" customWidth="1"/>
    <col min="11783" max="11783" width="3" style="101" customWidth="1"/>
    <col min="11784" max="11784" width="97.28515625" style="101" customWidth="1"/>
    <col min="11785" max="11785" width="3" style="101" customWidth="1"/>
    <col min="11786" max="11786" width="22.42578125" style="101" bestFit="1" customWidth="1"/>
    <col min="11787" max="11787" width="22.5703125" style="101" bestFit="1" customWidth="1"/>
    <col min="11788" max="11789" width="22.42578125" style="101" bestFit="1" customWidth="1"/>
    <col min="11790" max="11790" width="9.28515625" style="101" bestFit="1" customWidth="1"/>
    <col min="11791" max="12029" width="8.7109375" style="101"/>
    <col min="12030" max="12030" width="3.28515625" style="101" customWidth="1"/>
    <col min="12031" max="12031" width="56.5703125" style="101" customWidth="1"/>
    <col min="12032" max="12032" width="18.28515625" style="101" bestFit="1" customWidth="1"/>
    <col min="12033" max="12033" width="3" style="101" customWidth="1"/>
    <col min="12034" max="12034" width="39.7109375" style="101" customWidth="1"/>
    <col min="12035" max="12035" width="3" style="101" customWidth="1"/>
    <col min="12036" max="12038" width="33.28515625" style="101" customWidth="1"/>
    <col min="12039" max="12039" width="3" style="101" customWidth="1"/>
    <col min="12040" max="12040" width="97.28515625" style="101" customWidth="1"/>
    <col min="12041" max="12041" width="3" style="101" customWidth="1"/>
    <col min="12042" max="12042" width="22.42578125" style="101" bestFit="1" customWidth="1"/>
    <col min="12043" max="12043" width="22.5703125" style="101" bestFit="1" customWidth="1"/>
    <col min="12044" max="12045" width="22.42578125" style="101" bestFit="1" customWidth="1"/>
    <col min="12046" max="12046" width="9.28515625" style="101" bestFit="1" customWidth="1"/>
    <col min="12047" max="12285" width="8.7109375" style="101"/>
    <col min="12286" max="12286" width="3.28515625" style="101" customWidth="1"/>
    <col min="12287" max="12287" width="56.5703125" style="101" customWidth="1"/>
    <col min="12288" max="12288" width="18.28515625" style="101" bestFit="1" customWidth="1"/>
    <col min="12289" max="12289" width="3" style="101" customWidth="1"/>
    <col min="12290" max="12290" width="39.7109375" style="101" customWidth="1"/>
    <col min="12291" max="12291" width="3" style="101" customWidth="1"/>
    <col min="12292" max="12294" width="33.28515625" style="101" customWidth="1"/>
    <col min="12295" max="12295" width="3" style="101" customWidth="1"/>
    <col min="12296" max="12296" width="97.28515625" style="101" customWidth="1"/>
    <col min="12297" max="12297" width="3" style="101" customWidth="1"/>
    <col min="12298" max="12298" width="22.42578125" style="101" bestFit="1" customWidth="1"/>
    <col min="12299" max="12299" width="22.5703125" style="101" bestFit="1" customWidth="1"/>
    <col min="12300" max="12301" width="22.42578125" style="101" bestFit="1" customWidth="1"/>
    <col min="12302" max="12302" width="9.28515625" style="101" bestFit="1" customWidth="1"/>
    <col min="12303" max="12541" width="8.7109375" style="101"/>
    <col min="12542" max="12542" width="3.28515625" style="101" customWidth="1"/>
    <col min="12543" max="12543" width="56.5703125" style="101" customWidth="1"/>
    <col min="12544" max="12544" width="18.28515625" style="101" bestFit="1" customWidth="1"/>
    <col min="12545" max="12545" width="3" style="101" customWidth="1"/>
    <col min="12546" max="12546" width="39.7109375" style="101" customWidth="1"/>
    <col min="12547" max="12547" width="3" style="101" customWidth="1"/>
    <col min="12548" max="12550" width="33.28515625" style="101" customWidth="1"/>
    <col min="12551" max="12551" width="3" style="101" customWidth="1"/>
    <col min="12552" max="12552" width="97.28515625" style="101" customWidth="1"/>
    <col min="12553" max="12553" width="3" style="101" customWidth="1"/>
    <col min="12554" max="12554" width="22.42578125" style="101" bestFit="1" customWidth="1"/>
    <col min="12555" max="12555" width="22.5703125" style="101" bestFit="1" customWidth="1"/>
    <col min="12556" max="12557" width="22.42578125" style="101" bestFit="1" customWidth="1"/>
    <col min="12558" max="12558" width="9.28515625" style="101" bestFit="1" customWidth="1"/>
    <col min="12559" max="12797" width="8.7109375" style="101"/>
    <col min="12798" max="12798" width="3.28515625" style="101" customWidth="1"/>
    <col min="12799" max="12799" width="56.5703125" style="101" customWidth="1"/>
    <col min="12800" max="12800" width="18.28515625" style="101" bestFit="1" customWidth="1"/>
    <col min="12801" max="12801" width="3" style="101" customWidth="1"/>
    <col min="12802" max="12802" width="39.7109375" style="101" customWidth="1"/>
    <col min="12803" max="12803" width="3" style="101" customWidth="1"/>
    <col min="12804" max="12806" width="33.28515625" style="101" customWidth="1"/>
    <col min="12807" max="12807" width="3" style="101" customWidth="1"/>
    <col min="12808" max="12808" width="97.28515625" style="101" customWidth="1"/>
    <col min="12809" max="12809" width="3" style="101" customWidth="1"/>
    <col min="12810" max="12810" width="22.42578125" style="101" bestFit="1" customWidth="1"/>
    <col min="12811" max="12811" width="22.5703125" style="101" bestFit="1" customWidth="1"/>
    <col min="12812" max="12813" width="22.42578125" style="101" bestFit="1" customWidth="1"/>
    <col min="12814" max="12814" width="9.28515625" style="101" bestFit="1" customWidth="1"/>
    <col min="12815" max="13053" width="8.7109375" style="101"/>
    <col min="13054" max="13054" width="3.28515625" style="101" customWidth="1"/>
    <col min="13055" max="13055" width="56.5703125" style="101" customWidth="1"/>
    <col min="13056" max="13056" width="18.28515625" style="101" bestFit="1" customWidth="1"/>
    <col min="13057" max="13057" width="3" style="101" customWidth="1"/>
    <col min="13058" max="13058" width="39.7109375" style="101" customWidth="1"/>
    <col min="13059" max="13059" width="3" style="101" customWidth="1"/>
    <col min="13060" max="13062" width="33.28515625" style="101" customWidth="1"/>
    <col min="13063" max="13063" width="3" style="101" customWidth="1"/>
    <col min="13064" max="13064" width="97.28515625" style="101" customWidth="1"/>
    <col min="13065" max="13065" width="3" style="101" customWidth="1"/>
    <col min="13066" max="13066" width="22.42578125" style="101" bestFit="1" customWidth="1"/>
    <col min="13067" max="13067" width="22.5703125" style="101" bestFit="1" customWidth="1"/>
    <col min="13068" max="13069" width="22.42578125" style="101" bestFit="1" customWidth="1"/>
    <col min="13070" max="13070" width="9.28515625" style="101" bestFit="1" customWidth="1"/>
    <col min="13071" max="13309" width="8.7109375" style="101"/>
    <col min="13310" max="13310" width="3.28515625" style="101" customWidth="1"/>
    <col min="13311" max="13311" width="56.5703125" style="101" customWidth="1"/>
    <col min="13312" max="13312" width="18.28515625" style="101" bestFit="1" customWidth="1"/>
    <col min="13313" max="13313" width="3" style="101" customWidth="1"/>
    <col min="13314" max="13314" width="39.7109375" style="101" customWidth="1"/>
    <col min="13315" max="13315" width="3" style="101" customWidth="1"/>
    <col min="13316" max="13318" width="33.28515625" style="101" customWidth="1"/>
    <col min="13319" max="13319" width="3" style="101" customWidth="1"/>
    <col min="13320" max="13320" width="97.28515625" style="101" customWidth="1"/>
    <col min="13321" max="13321" width="3" style="101" customWidth="1"/>
    <col min="13322" max="13322" width="22.42578125" style="101" bestFit="1" customWidth="1"/>
    <col min="13323" max="13323" width="22.5703125" style="101" bestFit="1" customWidth="1"/>
    <col min="13324" max="13325" width="22.42578125" style="101" bestFit="1" customWidth="1"/>
    <col min="13326" max="13326" width="9.28515625" style="101" bestFit="1" customWidth="1"/>
    <col min="13327" max="13565" width="8.7109375" style="101"/>
    <col min="13566" max="13566" width="3.28515625" style="101" customWidth="1"/>
    <col min="13567" max="13567" width="56.5703125" style="101" customWidth="1"/>
    <col min="13568" max="13568" width="18.28515625" style="101" bestFit="1" customWidth="1"/>
    <col min="13569" max="13569" width="3" style="101" customWidth="1"/>
    <col min="13570" max="13570" width="39.7109375" style="101" customWidth="1"/>
    <col min="13571" max="13571" width="3" style="101" customWidth="1"/>
    <col min="13572" max="13574" width="33.28515625" style="101" customWidth="1"/>
    <col min="13575" max="13575" width="3" style="101" customWidth="1"/>
    <col min="13576" max="13576" width="97.28515625" style="101" customWidth="1"/>
    <col min="13577" max="13577" width="3" style="101" customWidth="1"/>
    <col min="13578" max="13578" width="22.42578125" style="101" bestFit="1" customWidth="1"/>
    <col min="13579" max="13579" width="22.5703125" style="101" bestFit="1" customWidth="1"/>
    <col min="13580" max="13581" width="22.42578125" style="101" bestFit="1" customWidth="1"/>
    <col min="13582" max="13582" width="9.28515625" style="101" bestFit="1" customWidth="1"/>
    <col min="13583" max="13821" width="8.7109375" style="101"/>
    <col min="13822" max="13822" width="3.28515625" style="101" customWidth="1"/>
    <col min="13823" max="13823" width="56.5703125" style="101" customWidth="1"/>
    <col min="13824" max="13824" width="18.28515625" style="101" bestFit="1" customWidth="1"/>
    <col min="13825" max="13825" width="3" style="101" customWidth="1"/>
    <col min="13826" max="13826" width="39.7109375" style="101" customWidth="1"/>
    <col min="13827" max="13827" width="3" style="101" customWidth="1"/>
    <col min="13828" max="13830" width="33.28515625" style="101" customWidth="1"/>
    <col min="13831" max="13831" width="3" style="101" customWidth="1"/>
    <col min="13832" max="13832" width="97.28515625" style="101" customWidth="1"/>
    <col min="13833" max="13833" width="3" style="101" customWidth="1"/>
    <col min="13834" max="13834" width="22.42578125" style="101" bestFit="1" customWidth="1"/>
    <col min="13835" max="13835" width="22.5703125" style="101" bestFit="1" customWidth="1"/>
    <col min="13836" max="13837" width="22.42578125" style="101" bestFit="1" customWidth="1"/>
    <col min="13838" max="13838" width="9.28515625" style="101" bestFit="1" customWidth="1"/>
    <col min="13839" max="14077" width="8.7109375" style="101"/>
    <col min="14078" max="14078" width="3.28515625" style="101" customWidth="1"/>
    <col min="14079" max="14079" width="56.5703125" style="101" customWidth="1"/>
    <col min="14080" max="14080" width="18.28515625" style="101" bestFit="1" customWidth="1"/>
    <col min="14081" max="14081" width="3" style="101" customWidth="1"/>
    <col min="14082" max="14082" width="39.7109375" style="101" customWidth="1"/>
    <col min="14083" max="14083" width="3" style="101" customWidth="1"/>
    <col min="14084" max="14086" width="33.28515625" style="101" customWidth="1"/>
    <col min="14087" max="14087" width="3" style="101" customWidth="1"/>
    <col min="14088" max="14088" width="97.28515625" style="101" customWidth="1"/>
    <col min="14089" max="14089" width="3" style="101" customWidth="1"/>
    <col min="14090" max="14090" width="22.42578125" style="101" bestFit="1" customWidth="1"/>
    <col min="14091" max="14091" width="22.5703125" style="101" bestFit="1" customWidth="1"/>
    <col min="14092" max="14093" width="22.42578125" style="101" bestFit="1" customWidth="1"/>
    <col min="14094" max="14094" width="9.28515625" style="101" bestFit="1" customWidth="1"/>
    <col min="14095" max="14333" width="8.7109375" style="101"/>
    <col min="14334" max="14334" width="3.28515625" style="101" customWidth="1"/>
    <col min="14335" max="14335" width="56.5703125" style="101" customWidth="1"/>
    <col min="14336" max="14336" width="18.28515625" style="101" bestFit="1" customWidth="1"/>
    <col min="14337" max="14337" width="3" style="101" customWidth="1"/>
    <col min="14338" max="14338" width="39.7109375" style="101" customWidth="1"/>
    <col min="14339" max="14339" width="3" style="101" customWidth="1"/>
    <col min="14340" max="14342" width="33.28515625" style="101" customWidth="1"/>
    <col min="14343" max="14343" width="3" style="101" customWidth="1"/>
    <col min="14344" max="14344" width="97.28515625" style="101" customWidth="1"/>
    <col min="14345" max="14345" width="3" style="101" customWidth="1"/>
    <col min="14346" max="14346" width="22.42578125" style="101" bestFit="1" customWidth="1"/>
    <col min="14347" max="14347" width="22.5703125" style="101" bestFit="1" customWidth="1"/>
    <col min="14348" max="14349" width="22.42578125" style="101" bestFit="1" customWidth="1"/>
    <col min="14350" max="14350" width="9.28515625" style="101" bestFit="1" customWidth="1"/>
    <col min="14351" max="14589" width="8.7109375" style="101"/>
    <col min="14590" max="14590" width="3.28515625" style="101" customWidth="1"/>
    <col min="14591" max="14591" width="56.5703125" style="101" customWidth="1"/>
    <col min="14592" max="14592" width="18.28515625" style="101" bestFit="1" customWidth="1"/>
    <col min="14593" max="14593" width="3" style="101" customWidth="1"/>
    <col min="14594" max="14594" width="39.7109375" style="101" customWidth="1"/>
    <col min="14595" max="14595" width="3" style="101" customWidth="1"/>
    <col min="14596" max="14598" width="33.28515625" style="101" customWidth="1"/>
    <col min="14599" max="14599" width="3" style="101" customWidth="1"/>
    <col min="14600" max="14600" width="97.28515625" style="101" customWidth="1"/>
    <col min="14601" max="14601" width="3" style="101" customWidth="1"/>
    <col min="14602" max="14602" width="22.42578125" style="101" bestFit="1" customWidth="1"/>
    <col min="14603" max="14603" width="22.5703125" style="101" bestFit="1" customWidth="1"/>
    <col min="14604" max="14605" width="22.42578125" style="101" bestFit="1" customWidth="1"/>
    <col min="14606" max="14606" width="9.28515625" style="101" bestFit="1" customWidth="1"/>
    <col min="14607" max="14845" width="8.7109375" style="101"/>
    <col min="14846" max="14846" width="3.28515625" style="101" customWidth="1"/>
    <col min="14847" max="14847" width="56.5703125" style="101" customWidth="1"/>
    <col min="14848" max="14848" width="18.28515625" style="101" bestFit="1" customWidth="1"/>
    <col min="14849" max="14849" width="3" style="101" customWidth="1"/>
    <col min="14850" max="14850" width="39.7109375" style="101" customWidth="1"/>
    <col min="14851" max="14851" width="3" style="101" customWidth="1"/>
    <col min="14852" max="14854" width="33.28515625" style="101" customWidth="1"/>
    <col min="14855" max="14855" width="3" style="101" customWidth="1"/>
    <col min="14856" max="14856" width="97.28515625" style="101" customWidth="1"/>
    <col min="14857" max="14857" width="3" style="101" customWidth="1"/>
    <col min="14858" max="14858" width="22.42578125" style="101" bestFit="1" customWidth="1"/>
    <col min="14859" max="14859" width="22.5703125" style="101" bestFit="1" customWidth="1"/>
    <col min="14860" max="14861" width="22.42578125" style="101" bestFit="1" customWidth="1"/>
    <col min="14862" max="14862" width="9.28515625" style="101" bestFit="1" customWidth="1"/>
    <col min="14863" max="15101" width="8.7109375" style="101"/>
    <col min="15102" max="15102" width="3.28515625" style="101" customWidth="1"/>
    <col min="15103" max="15103" width="56.5703125" style="101" customWidth="1"/>
    <col min="15104" max="15104" width="18.28515625" style="101" bestFit="1" customWidth="1"/>
    <col min="15105" max="15105" width="3" style="101" customWidth="1"/>
    <col min="15106" max="15106" width="39.7109375" style="101" customWidth="1"/>
    <col min="15107" max="15107" width="3" style="101" customWidth="1"/>
    <col min="15108" max="15110" width="33.28515625" style="101" customWidth="1"/>
    <col min="15111" max="15111" width="3" style="101" customWidth="1"/>
    <col min="15112" max="15112" width="97.28515625" style="101" customWidth="1"/>
    <col min="15113" max="15113" width="3" style="101" customWidth="1"/>
    <col min="15114" max="15114" width="22.42578125" style="101" bestFit="1" customWidth="1"/>
    <col min="15115" max="15115" width="22.5703125" style="101" bestFit="1" customWidth="1"/>
    <col min="15116" max="15117" width="22.42578125" style="101" bestFit="1" customWidth="1"/>
    <col min="15118" max="15118" width="9.28515625" style="101" bestFit="1" customWidth="1"/>
    <col min="15119" max="15357" width="8.7109375" style="101"/>
    <col min="15358" max="15358" width="3.28515625" style="101" customWidth="1"/>
    <col min="15359" max="15359" width="56.5703125" style="101" customWidth="1"/>
    <col min="15360" max="15360" width="18.28515625" style="101" bestFit="1" customWidth="1"/>
    <col min="15361" max="15361" width="3" style="101" customWidth="1"/>
    <col min="15362" max="15362" width="39.7109375" style="101" customWidth="1"/>
    <col min="15363" max="15363" width="3" style="101" customWidth="1"/>
    <col min="15364" max="15366" width="33.28515625" style="101" customWidth="1"/>
    <col min="15367" max="15367" width="3" style="101" customWidth="1"/>
    <col min="15368" max="15368" width="97.28515625" style="101" customWidth="1"/>
    <col min="15369" max="15369" width="3" style="101" customWidth="1"/>
    <col min="15370" max="15370" width="22.42578125" style="101" bestFit="1" customWidth="1"/>
    <col min="15371" max="15371" width="22.5703125" style="101" bestFit="1" customWidth="1"/>
    <col min="15372" max="15373" width="22.42578125" style="101" bestFit="1" customWidth="1"/>
    <col min="15374" max="15374" width="9.28515625" style="101" bestFit="1" customWidth="1"/>
    <col min="15375" max="15613" width="8.7109375" style="101"/>
    <col min="15614" max="15614" width="3.28515625" style="101" customWidth="1"/>
    <col min="15615" max="15615" width="56.5703125" style="101" customWidth="1"/>
    <col min="15616" max="15616" width="18.28515625" style="101" bestFit="1" customWidth="1"/>
    <col min="15617" max="15617" width="3" style="101" customWidth="1"/>
    <col min="15618" max="15618" width="39.7109375" style="101" customWidth="1"/>
    <col min="15619" max="15619" width="3" style="101" customWidth="1"/>
    <col min="15620" max="15622" width="33.28515625" style="101" customWidth="1"/>
    <col min="15623" max="15623" width="3" style="101" customWidth="1"/>
    <col min="15624" max="15624" width="97.28515625" style="101" customWidth="1"/>
    <col min="15625" max="15625" width="3" style="101" customWidth="1"/>
    <col min="15626" max="15626" width="22.42578125" style="101" bestFit="1" customWidth="1"/>
    <col min="15627" max="15627" width="22.5703125" style="101" bestFit="1" customWidth="1"/>
    <col min="15628" max="15629" width="22.42578125" style="101" bestFit="1" customWidth="1"/>
    <col min="15630" max="15630" width="9.28515625" style="101" bestFit="1" customWidth="1"/>
    <col min="15631" max="15869" width="8.7109375" style="101"/>
    <col min="15870" max="15870" width="3.28515625" style="101" customWidth="1"/>
    <col min="15871" max="15871" width="56.5703125" style="101" customWidth="1"/>
    <col min="15872" max="15872" width="18.28515625" style="101" bestFit="1" customWidth="1"/>
    <col min="15873" max="15873" width="3" style="101" customWidth="1"/>
    <col min="15874" max="15874" width="39.7109375" style="101" customWidth="1"/>
    <col min="15875" max="15875" width="3" style="101" customWidth="1"/>
    <col min="15876" max="15878" width="33.28515625" style="101" customWidth="1"/>
    <col min="15879" max="15879" width="3" style="101" customWidth="1"/>
    <col min="15880" max="15880" width="97.28515625" style="101" customWidth="1"/>
    <col min="15881" max="15881" width="3" style="101" customWidth="1"/>
    <col min="15882" max="15882" width="22.42578125" style="101" bestFit="1" customWidth="1"/>
    <col min="15883" max="15883" width="22.5703125" style="101" bestFit="1" customWidth="1"/>
    <col min="15884" max="15885" width="22.42578125" style="101" bestFit="1" customWidth="1"/>
    <col min="15886" max="15886" width="9.28515625" style="101" bestFit="1" customWidth="1"/>
    <col min="15887" max="16125" width="8.7109375" style="101"/>
    <col min="16126" max="16126" width="3.28515625" style="101" customWidth="1"/>
    <col min="16127" max="16127" width="56.5703125" style="101" customWidth="1"/>
    <col min="16128" max="16128" width="18.28515625" style="101" bestFit="1" customWidth="1"/>
    <col min="16129" max="16129" width="3" style="101" customWidth="1"/>
    <col min="16130" max="16130" width="39.7109375" style="101" customWidth="1"/>
    <col min="16131" max="16131" width="3" style="101" customWidth="1"/>
    <col min="16132" max="16134" width="33.28515625" style="101" customWidth="1"/>
    <col min="16135" max="16135" width="3" style="101" customWidth="1"/>
    <col min="16136" max="16136" width="97.28515625" style="101" customWidth="1"/>
    <col min="16137" max="16137" width="3" style="101" customWidth="1"/>
    <col min="16138" max="16138" width="22.42578125" style="101" bestFit="1" customWidth="1"/>
    <col min="16139" max="16139" width="22.5703125" style="101" bestFit="1" customWidth="1"/>
    <col min="16140" max="16141" width="22.42578125" style="101" bestFit="1" customWidth="1"/>
    <col min="16142" max="16142" width="9.28515625" style="101" bestFit="1" customWidth="1"/>
    <col min="16143" max="16384" width="8.7109375" style="101"/>
  </cols>
  <sheetData>
    <row r="1" spans="1:14" ht="25.15" customHeight="1">
      <c r="A1" s="98"/>
      <c r="B1" s="99"/>
      <c r="C1" s="206" t="s">
        <v>0</v>
      </c>
      <c r="D1" s="100"/>
      <c r="E1" s="226" t="s">
        <v>104</v>
      </c>
      <c r="F1" s="226"/>
      <c r="G1" s="226"/>
      <c r="H1" s="226"/>
      <c r="I1" s="227"/>
    </row>
    <row r="2" spans="1:14" ht="44.45" customHeight="1">
      <c r="A2" s="177" t="s">
        <v>105</v>
      </c>
      <c r="B2" s="102"/>
      <c r="C2" s="194" t="str" cm="1">
        <f t="array" ref="C2:D2">'FY26 LOCAL BGT $XXXXXX'!C2:D2</f>
        <v xml:space="preserve">Gateway City Pilot </v>
      </c>
      <c r="D2" s="104">
        <v>0</v>
      </c>
      <c r="E2" s="106" t="s">
        <v>83</v>
      </c>
      <c r="F2" s="106">
        <f>'FY26 LOCAL BGT $XXXXXX'!D1</f>
        <v>45874</v>
      </c>
      <c r="G2" s="106" t="s">
        <v>106</v>
      </c>
      <c r="H2" s="106" t="s">
        <v>107</v>
      </c>
      <c r="I2" s="176">
        <v>46022</v>
      </c>
    </row>
    <row r="3" spans="1:14" ht="25.15" customHeight="1">
      <c r="A3" s="107" t="s">
        <v>108</v>
      </c>
      <c r="B3" s="102"/>
      <c r="C3" s="187" t="str" cm="1">
        <f t="array" ref="C3:D3">'FY26 LOCAL BGT $XXXXXX'!C3:D3</f>
        <v>LOCAL FISCAL AGENT</v>
      </c>
      <c r="D3" s="104">
        <v>0</v>
      </c>
      <c r="E3" s="108"/>
      <c r="F3" s="108"/>
      <c r="G3" s="109"/>
      <c r="H3" s="103"/>
      <c r="I3" s="110"/>
    </row>
    <row r="4" spans="1:14" s="113" customFormat="1" ht="25.15" customHeight="1">
      <c r="A4" s="168" t="s">
        <v>109</v>
      </c>
      <c r="B4" s="111"/>
      <c r="C4" s="173">
        <f>'FY26 LOCAL BGT $XXXXXX'!F2</f>
        <v>512.80359899999996</v>
      </c>
      <c r="D4" s="111"/>
      <c r="G4" s="105"/>
      <c r="I4" s="114"/>
    </row>
    <row r="5" spans="1:14" s="113" customFormat="1" ht="25.15" customHeight="1">
      <c r="A5" s="170" t="s">
        <v>110</v>
      </c>
      <c r="B5" s="111"/>
      <c r="C5" s="172">
        <f>-'FY26 RETAINED BGT $XXXXX'!F2</f>
        <v>-156.18509</v>
      </c>
      <c r="D5" s="111"/>
      <c r="E5" s="105"/>
      <c r="F5" s="105"/>
      <c r="G5" s="105"/>
      <c r="I5" s="114"/>
    </row>
    <row r="6" spans="1:14" s="113" customFormat="1" ht="25.15" customHeight="1" thickBot="1">
      <c r="A6" s="184" t="s">
        <v>91</v>
      </c>
      <c r="B6" s="111"/>
      <c r="C6" s="171">
        <f>SUM(C4:C5)</f>
        <v>356.61850899999996</v>
      </c>
      <c r="D6" s="111"/>
      <c r="E6" s="106" t="s">
        <v>111</v>
      </c>
      <c r="F6" s="106" t="s">
        <v>112</v>
      </c>
      <c r="G6" s="105"/>
      <c r="I6" s="114">
        <f>G32</f>
        <v>0</v>
      </c>
    </row>
    <row r="7" spans="1:14" ht="25.15" customHeight="1">
      <c r="A7" s="115" t="s">
        <v>113</v>
      </c>
      <c r="B7" s="116"/>
      <c r="C7" s="106">
        <v>45931</v>
      </c>
      <c r="D7" s="104"/>
      <c r="E7" s="117"/>
      <c r="F7" s="106"/>
      <c r="G7" s="112"/>
      <c r="H7" s="117"/>
      <c r="I7" s="118"/>
    </row>
    <row r="8" spans="1:14" ht="25.15" customHeight="1">
      <c r="A8" s="115" t="s">
        <v>114</v>
      </c>
      <c r="B8" s="116"/>
      <c r="C8" s="106">
        <v>46295</v>
      </c>
      <c r="D8" s="104"/>
      <c r="E8" s="103" t="s">
        <v>115</v>
      </c>
      <c r="F8" s="103" t="s">
        <v>116</v>
      </c>
      <c r="G8" s="103" t="s">
        <v>117</v>
      </c>
      <c r="H8" s="103" t="s">
        <v>118</v>
      </c>
      <c r="I8" s="119" t="s">
        <v>119</v>
      </c>
    </row>
    <row r="9" spans="1:14" ht="25.15" customHeight="1">
      <c r="A9" s="120" t="s">
        <v>120</v>
      </c>
      <c r="B9" s="121"/>
      <c r="C9" s="169" t="s">
        <v>1</v>
      </c>
      <c r="D9" s="104"/>
      <c r="E9" s="122">
        <f>'FY26 RETAINED BGT $XXXXX'!D6</f>
        <v>0</v>
      </c>
      <c r="F9" s="165">
        <f>'FY26 RETAINED BGT $XXXXX'!C6</f>
        <v>0</v>
      </c>
      <c r="G9" s="165">
        <f>'FY26 RETAINED BGT $XXXXX'!C5</f>
        <v>0</v>
      </c>
      <c r="H9" s="103">
        <f>'FY26 RETAINED BGT $XXXXX'!C7</f>
        <v>0</v>
      </c>
      <c r="I9" s="110">
        <f>'FY26 RETAINED BGT $XXXXX'!D5</f>
        <v>0</v>
      </c>
    </row>
    <row r="10" spans="1:14" ht="25.15" customHeight="1" thickBot="1">
      <c r="A10" s="123" t="s">
        <v>121</v>
      </c>
      <c r="B10" s="121"/>
      <c r="C10" s="124" t="s">
        <v>0</v>
      </c>
      <c r="D10" s="104"/>
      <c r="E10" s="124" t="s">
        <v>112</v>
      </c>
      <c r="F10" s="124" t="s">
        <v>122</v>
      </c>
      <c r="G10" s="124" t="s">
        <v>22</v>
      </c>
      <c r="H10" s="124" t="s">
        <v>123</v>
      </c>
      <c r="I10" s="125" t="s">
        <v>124</v>
      </c>
    </row>
    <row r="11" spans="1:14" ht="25.15" customHeight="1">
      <c r="A11" s="126" t="s">
        <v>125</v>
      </c>
      <c r="B11" s="127"/>
      <c r="C11" s="128">
        <f>C4*0.1</f>
        <v>51.280359900000001</v>
      </c>
      <c r="D11" s="129"/>
      <c r="E11" s="128">
        <v>0</v>
      </c>
      <c r="F11" s="128">
        <v>0</v>
      </c>
      <c r="G11" s="128">
        <f>SUM(E11:F11)</f>
        <v>0</v>
      </c>
      <c r="H11" s="128">
        <v>0</v>
      </c>
      <c r="I11" s="130">
        <f>C11-G11-H11</f>
        <v>51.280359900000001</v>
      </c>
      <c r="K11" s="131"/>
    </row>
    <row r="12" spans="1:14" ht="25.15" customHeight="1">
      <c r="A12" s="145" t="s">
        <v>126</v>
      </c>
      <c r="B12" s="132"/>
      <c r="C12" s="175">
        <f>C11/C4</f>
        <v>0.1</v>
      </c>
      <c r="D12" s="133"/>
      <c r="E12" s="134">
        <f>E11/C4</f>
        <v>0</v>
      </c>
      <c r="F12" s="135"/>
      <c r="G12" s="135"/>
      <c r="H12" s="135"/>
      <c r="I12" s="136">
        <f>I11/C11</f>
        <v>1</v>
      </c>
    </row>
    <row r="13" spans="1:14" ht="25.15" customHeight="1">
      <c r="A13" s="137" t="s">
        <v>127</v>
      </c>
      <c r="B13" s="132"/>
      <c r="C13" s="138"/>
      <c r="D13" s="133"/>
      <c r="E13" s="138"/>
      <c r="F13" s="138"/>
      <c r="G13" s="138"/>
      <c r="H13" s="138"/>
      <c r="I13" s="139"/>
    </row>
    <row r="14" spans="1:14">
      <c r="A14" s="140" t="s">
        <v>128</v>
      </c>
      <c r="B14" s="132"/>
      <c r="C14" s="141">
        <f>C4-C11</f>
        <v>461.52323909999996</v>
      </c>
      <c r="D14" s="133"/>
      <c r="E14" s="141">
        <v>0</v>
      </c>
      <c r="F14" s="141">
        <v>0</v>
      </c>
      <c r="G14" s="141">
        <f>SUM(E14:F14)</f>
        <v>0</v>
      </c>
      <c r="H14" s="142"/>
      <c r="I14" s="143">
        <f>C14-G14-H14</f>
        <v>461.52323909999996</v>
      </c>
      <c r="N14" s="144"/>
    </row>
    <row r="15" spans="1:14" ht="25.15" customHeight="1">
      <c r="A15" s="145" t="s">
        <v>129</v>
      </c>
      <c r="B15" s="132"/>
      <c r="C15" s="141">
        <v>0</v>
      </c>
      <c r="D15" s="133"/>
      <c r="E15" s="141">
        <v>0</v>
      </c>
      <c r="F15" s="141"/>
      <c r="G15" s="141">
        <f>SUM(E15:F15)</f>
        <v>0</v>
      </c>
      <c r="H15" s="142">
        <v>0</v>
      </c>
      <c r="I15" s="143">
        <f>C15-G15-H15</f>
        <v>0</v>
      </c>
    </row>
    <row r="16" spans="1:14" ht="25.15" customHeight="1">
      <c r="A16" s="126" t="s">
        <v>130</v>
      </c>
      <c r="B16" s="132"/>
      <c r="C16" s="128">
        <f>SUM(C14:C15)</f>
        <v>461.52323909999996</v>
      </c>
      <c r="D16" s="133"/>
      <c r="E16" s="128">
        <f>SUM(E14:E15)</f>
        <v>0</v>
      </c>
      <c r="F16" s="128">
        <f>SUM(F14:F15)</f>
        <v>0</v>
      </c>
      <c r="G16" s="128">
        <f>SUM(G14:G15)</f>
        <v>0</v>
      </c>
      <c r="H16" s="128">
        <f>SUM(H14:H15)</f>
        <v>0</v>
      </c>
      <c r="I16" s="146">
        <f>SUM(I14:I15)</f>
        <v>461.52323909999996</v>
      </c>
    </row>
    <row r="17" spans="1:12" ht="25.15" customHeight="1">
      <c r="A17" s="137" t="s">
        <v>131</v>
      </c>
      <c r="B17" s="132"/>
      <c r="C17" s="138"/>
      <c r="D17" s="133"/>
      <c r="E17" s="138"/>
      <c r="F17" s="138"/>
      <c r="G17" s="138"/>
      <c r="H17" s="138"/>
      <c r="I17" s="139"/>
    </row>
    <row r="18" spans="1:12" ht="25.15" customHeight="1">
      <c r="A18" s="145" t="s">
        <v>132</v>
      </c>
      <c r="B18" s="132"/>
      <c r="C18" s="142">
        <v>0</v>
      </c>
      <c r="D18" s="133"/>
      <c r="E18" s="142">
        <v>0</v>
      </c>
      <c r="F18" s="142">
        <v>0</v>
      </c>
      <c r="G18" s="142">
        <f>SUM(E18:F18)</f>
        <v>0</v>
      </c>
      <c r="H18" s="142">
        <v>0</v>
      </c>
      <c r="I18" s="143">
        <f>C18-G18-H18</f>
        <v>0</v>
      </c>
      <c r="L18" s="144"/>
    </row>
    <row r="19" spans="1:12" ht="25.15" customHeight="1">
      <c r="A19" s="145" t="s">
        <v>133</v>
      </c>
      <c r="B19" s="132"/>
      <c r="C19" s="142">
        <v>0</v>
      </c>
      <c r="D19" s="133"/>
      <c r="E19" s="142">
        <v>0</v>
      </c>
      <c r="F19" s="142">
        <v>0</v>
      </c>
      <c r="G19" s="142">
        <f t="shared" ref="G19:G21" si="0">SUM(E19:F19)</f>
        <v>0</v>
      </c>
      <c r="H19" s="142">
        <v>0</v>
      </c>
      <c r="I19" s="143">
        <f t="shared" ref="I19:I20" si="1">C19-G19-H19</f>
        <v>0</v>
      </c>
      <c r="L19" s="144"/>
    </row>
    <row r="20" spans="1:12" ht="25.15" customHeight="1">
      <c r="A20" s="145" t="s">
        <v>134</v>
      </c>
      <c r="B20" s="132"/>
      <c r="C20" s="142">
        <v>0</v>
      </c>
      <c r="D20" s="133"/>
      <c r="E20" s="142">
        <v>0</v>
      </c>
      <c r="F20" s="142">
        <v>0</v>
      </c>
      <c r="G20" s="142">
        <f t="shared" si="0"/>
        <v>0</v>
      </c>
      <c r="H20" s="142">
        <v>0</v>
      </c>
      <c r="I20" s="143">
        <f t="shared" si="1"/>
        <v>0</v>
      </c>
    </row>
    <row r="21" spans="1:12" ht="25.15" customHeight="1">
      <c r="A21" s="145" t="s">
        <v>135</v>
      </c>
      <c r="B21" s="132"/>
      <c r="C21" s="142">
        <v>0</v>
      </c>
      <c r="D21" s="133"/>
      <c r="E21" s="142">
        <v>0</v>
      </c>
      <c r="F21" s="142">
        <v>0</v>
      </c>
      <c r="G21" s="142">
        <f t="shared" si="0"/>
        <v>0</v>
      </c>
      <c r="H21" s="142">
        <v>0</v>
      </c>
      <c r="I21" s="143">
        <f t="shared" ref="I21" si="2">C21-E21-F21-H21</f>
        <v>0</v>
      </c>
    </row>
    <row r="22" spans="1:12" ht="25.15" customHeight="1">
      <c r="A22" s="126" t="s">
        <v>136</v>
      </c>
      <c r="B22" s="132"/>
      <c r="C22" s="128">
        <f>SUM(C18:C21)</f>
        <v>0</v>
      </c>
      <c r="D22" s="133"/>
      <c r="E22" s="128">
        <f>SUM(E18:E21)</f>
        <v>0</v>
      </c>
      <c r="F22" s="128">
        <f t="shared" ref="F22:I22" si="3">SUM(F18:F21)</f>
        <v>0</v>
      </c>
      <c r="G22" s="128">
        <f>SUM(G18:G21)</f>
        <v>0</v>
      </c>
      <c r="H22" s="128">
        <f t="shared" si="3"/>
        <v>0</v>
      </c>
      <c r="I22" s="146">
        <f t="shared" si="3"/>
        <v>0</v>
      </c>
    </row>
    <row r="23" spans="1:12" ht="25.15" customHeight="1">
      <c r="A23" s="137" t="s">
        <v>137</v>
      </c>
      <c r="B23" s="132"/>
      <c r="C23" s="138"/>
      <c r="D23" s="133"/>
      <c r="E23" s="138"/>
      <c r="F23" s="138"/>
      <c r="G23" s="138"/>
      <c r="H23" s="138"/>
      <c r="I23" s="139"/>
    </row>
    <row r="24" spans="1:12" ht="25.15" customHeight="1">
      <c r="A24" s="145" t="s">
        <v>138</v>
      </c>
      <c r="B24" s="132"/>
      <c r="C24" s="142">
        <v>0</v>
      </c>
      <c r="D24" s="133"/>
      <c r="E24" s="142">
        <v>0</v>
      </c>
      <c r="F24" s="142">
        <v>0</v>
      </c>
      <c r="G24" s="142">
        <f t="shared" ref="G24" si="4">SUM(E24:F24)</f>
        <v>0</v>
      </c>
      <c r="H24" s="142">
        <v>0</v>
      </c>
      <c r="I24" s="143">
        <f>C24-G24-H24</f>
        <v>0</v>
      </c>
    </row>
    <row r="25" spans="1:12" ht="25.15" customHeight="1">
      <c r="A25" s="126" t="s">
        <v>139</v>
      </c>
      <c r="B25" s="132"/>
      <c r="C25" s="128">
        <f>SUM(C24:C24)</f>
        <v>0</v>
      </c>
      <c r="D25" s="133"/>
      <c r="E25" s="128">
        <f>SUM(E24:E24)</f>
        <v>0</v>
      </c>
      <c r="F25" s="128">
        <f t="shared" ref="F25:I25" si="5">SUM(F24:F24)</f>
        <v>0</v>
      </c>
      <c r="G25" s="128">
        <f>SUM(E25:F25)</f>
        <v>0</v>
      </c>
      <c r="H25" s="128">
        <f t="shared" si="5"/>
        <v>0</v>
      </c>
      <c r="I25" s="146">
        <f t="shared" si="5"/>
        <v>0</v>
      </c>
    </row>
    <row r="26" spans="1:12" ht="25.15" customHeight="1">
      <c r="A26" s="137" t="s">
        <v>140</v>
      </c>
      <c r="B26" s="132"/>
      <c r="C26" s="138"/>
      <c r="D26" s="133"/>
      <c r="E26" s="138"/>
      <c r="F26" s="138"/>
      <c r="G26" s="138"/>
      <c r="H26" s="138"/>
      <c r="I26" s="139"/>
    </row>
    <row r="27" spans="1:12" ht="25.15" customHeight="1">
      <c r="A27" s="145" t="s">
        <v>141</v>
      </c>
      <c r="B27" s="127"/>
      <c r="C27" s="141">
        <v>0</v>
      </c>
      <c r="D27" s="129"/>
      <c r="E27" s="141">
        <v>0</v>
      </c>
      <c r="F27" s="141">
        <v>0</v>
      </c>
      <c r="G27" s="142">
        <f t="shared" ref="G27" si="6">SUM(E27:F27)</f>
        <v>0</v>
      </c>
      <c r="H27" s="141">
        <v>0</v>
      </c>
      <c r="I27" s="143">
        <f>C27-G27-H27</f>
        <v>0</v>
      </c>
    </row>
    <row r="28" spans="1:12" ht="25.15" customHeight="1">
      <c r="A28" s="126" t="s">
        <v>142</v>
      </c>
      <c r="B28" s="127"/>
      <c r="C28" s="128">
        <f>C27</f>
        <v>0</v>
      </c>
      <c r="D28" s="129"/>
      <c r="E28" s="128">
        <f>E27</f>
        <v>0</v>
      </c>
      <c r="F28" s="128">
        <f t="shared" ref="F28:H28" si="7">F27</f>
        <v>0</v>
      </c>
      <c r="G28" s="128">
        <f>SUM(E28:F28)</f>
        <v>0</v>
      </c>
      <c r="H28" s="128">
        <f t="shared" si="7"/>
        <v>0</v>
      </c>
      <c r="I28" s="146">
        <f t="shared" ref="I28" si="8">SUM(I27:I27)</f>
        <v>0</v>
      </c>
    </row>
    <row r="29" spans="1:12" ht="25.15" customHeight="1" thickBot="1">
      <c r="A29" s="137" t="s">
        <v>68</v>
      </c>
      <c r="B29" s="132"/>
      <c r="C29" s="182"/>
      <c r="D29" s="133"/>
      <c r="E29" s="138"/>
      <c r="F29" s="138"/>
      <c r="G29" s="138"/>
      <c r="H29" s="138"/>
      <c r="I29" s="139"/>
    </row>
    <row r="30" spans="1:12" ht="25.15" customHeight="1" thickBot="1">
      <c r="A30" s="126" t="s">
        <v>143</v>
      </c>
      <c r="B30" s="147"/>
      <c r="C30" s="179">
        <f>C11+C16+C22+C25+C28</f>
        <v>512.80359899999996</v>
      </c>
      <c r="D30" s="180">
        <f>N30-Q30</f>
        <v>0</v>
      </c>
      <c r="E30" s="148">
        <f>E11+E16+E22+E25+E28</f>
        <v>0</v>
      </c>
      <c r="F30" s="148">
        <f t="shared" ref="F30:G30" si="9">F11+F16+F22+F25+F28</f>
        <v>0</v>
      </c>
      <c r="G30" s="148">
        <f t="shared" si="9"/>
        <v>0</v>
      </c>
      <c r="H30" s="148">
        <f>H11+H16+H22+H25+H28</f>
        <v>0</v>
      </c>
      <c r="I30" s="149">
        <f>C30-G30-H30</f>
        <v>512.80359899999996</v>
      </c>
    </row>
    <row r="31" spans="1:12" ht="25.15" customHeight="1" thickBot="1">
      <c r="A31" s="145" t="s">
        <v>144</v>
      </c>
      <c r="B31" s="147"/>
      <c r="C31" s="181">
        <f>'FY26 LOCAL BGT $XXXXXX'!F30</f>
        <v>46.618509000000003</v>
      </c>
      <c r="D31" s="180"/>
      <c r="E31" s="150">
        <v>0</v>
      </c>
      <c r="F31" s="151" t="s">
        <v>145</v>
      </c>
      <c r="G31" s="151">
        <f>SUM(E31:F31)</f>
        <v>0</v>
      </c>
      <c r="H31" s="151">
        <v>0</v>
      </c>
      <c r="I31" s="152">
        <f>C31-G31-H31</f>
        <v>46.618509000000003</v>
      </c>
    </row>
    <row r="32" spans="1:12" ht="25.15" customHeight="1" thickBot="1">
      <c r="A32" s="153" t="s">
        <v>146</v>
      </c>
      <c r="B32" s="147"/>
      <c r="C32" s="179">
        <f>SUM(C30:C31)</f>
        <v>559.42210799999998</v>
      </c>
      <c r="D32" s="155"/>
      <c r="E32" s="154">
        <f>SUM(E30:E31)</f>
        <v>0</v>
      </c>
      <c r="F32" s="154">
        <f t="shared" ref="F32:H32" si="10">SUM(F30:F31)</f>
        <v>0</v>
      </c>
      <c r="G32" s="154">
        <f>SUM(E32:F32)</f>
        <v>0</v>
      </c>
      <c r="H32" s="154">
        <f t="shared" si="10"/>
        <v>0</v>
      </c>
      <c r="I32" s="149">
        <f>C32-G32-H32</f>
        <v>559.42210799999998</v>
      </c>
    </row>
    <row r="33" spans="1:9" ht="25.15" customHeight="1" thickBot="1">
      <c r="A33" s="167" t="s">
        <v>110</v>
      </c>
      <c r="B33" s="132"/>
      <c r="C33" s="178">
        <f>'FY26 RETAINED BGT $XXXXX'!F2</f>
        <v>156.18509</v>
      </c>
      <c r="D33" s="156"/>
      <c r="E33" s="157"/>
      <c r="F33" s="157"/>
      <c r="G33" s="157"/>
      <c r="H33" s="157"/>
      <c r="I33" s="158"/>
    </row>
    <row r="34" spans="1:9" ht="25.15" customHeight="1" thickBot="1">
      <c r="A34" s="183"/>
      <c r="B34" s="159"/>
      <c r="C34" s="174"/>
      <c r="D34" s="160"/>
      <c r="E34" s="161"/>
      <c r="F34" s="161"/>
      <c r="G34" s="161"/>
      <c r="H34" s="161"/>
      <c r="I34" s="162"/>
    </row>
    <row r="35" spans="1:9">
      <c r="C35" s="163"/>
      <c r="E35" s="163"/>
      <c r="F35" s="163"/>
      <c r="G35" s="163"/>
    </row>
    <row r="36" spans="1:9">
      <c r="C36" s="163"/>
      <c r="E36" s="163"/>
      <c r="F36" s="163"/>
      <c r="G36" s="163"/>
      <c r="H36" s="164"/>
    </row>
    <row r="37" spans="1:9">
      <c r="C37" s="163"/>
      <c r="E37" s="163"/>
      <c r="F37" s="163"/>
      <c r="G37" s="163"/>
    </row>
    <row r="38" spans="1:9">
      <c r="H38" s="164"/>
    </row>
  </sheetData>
  <mergeCells count="1">
    <mergeCell ref="E1:I1"/>
  </mergeCells>
  <printOptions horizontalCentered="1" verticalCentered="1"/>
  <pageMargins left="0" right="0" top="0" bottom="0" header="0.3" footer="0.3"/>
  <pageSetup scale="4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9eef59b-4fb6-4551-80fa-880d5adf8c10" xsi:nil="true"/>
    <lcf76f155ced4ddcb4097134ff3c332f xmlns="f8197ce3-f327-445f-9ae6-74b08f5a20a9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5036446F218841831E389EE0ED1EE2" ma:contentTypeVersion="12" ma:contentTypeDescription="Create a new document." ma:contentTypeScope="" ma:versionID="afdb58e2014718c530122b30768bb0ae">
  <xsd:schema xmlns:xsd="http://www.w3.org/2001/XMLSchema" xmlns:xs="http://www.w3.org/2001/XMLSchema" xmlns:p="http://schemas.microsoft.com/office/2006/metadata/properties" xmlns:ns2="f8197ce3-f327-445f-9ae6-74b08f5a20a9" xmlns:ns3="69eef59b-4fb6-4551-80fa-880d5adf8c10" targetNamespace="http://schemas.microsoft.com/office/2006/metadata/properties" ma:root="true" ma:fieldsID="026bd1217e355ff7e2f1f693b614d6df" ns2:_="" ns3:_="">
    <xsd:import namespace="f8197ce3-f327-445f-9ae6-74b08f5a20a9"/>
    <xsd:import namespace="69eef59b-4fb6-4551-80fa-880d5adf8c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197ce3-f327-445f-9ae6-74b08f5a20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ef59b-4fb6-4551-80fa-880d5adf8c1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dc2c101-171c-4685-bb13-f9d5109e079d}" ma:internalName="TaxCatchAll" ma:showField="CatchAllData" ma:web="69eef59b-4fb6-4551-80fa-880d5adf8c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6DC7FB-E037-4478-B1D6-1E5A0ACC8C2C}"/>
</file>

<file path=customXml/itemProps2.xml><?xml version="1.0" encoding="utf-8"?>
<ds:datastoreItem xmlns:ds="http://schemas.openxmlformats.org/officeDocument/2006/customXml" ds:itemID="{CA71850B-7C2A-4AE8-8EB0-48328F6BA85E}"/>
</file>

<file path=customXml/itemProps3.xml><?xml version="1.0" encoding="utf-8"?>
<ds:datastoreItem xmlns:ds="http://schemas.openxmlformats.org/officeDocument/2006/customXml" ds:itemID="{9C02688E-9738-4242-9CA3-2E25900AC868}"/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Walcott, Deborah (EOL)</dc:creator>
  <cp:keywords/>
  <dc:description/>
  <cp:lastModifiedBy>Manning, David E. (DCS)</cp:lastModifiedBy>
  <cp:revision/>
  <dcterms:created xsi:type="dcterms:W3CDTF">2023-01-23T22:31:59Z</dcterms:created>
  <dcterms:modified xsi:type="dcterms:W3CDTF">2025-08-05T23:54:41Z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0x010100A95036446F218841831E389EE0ED1EE2</vt:lpwstr>
  </property>
  <property fmtid="{D5CDD505-2E9C-101B-9397-08002B2CF9AE}" pid="3" name="MediaServiceImageTags">
    <vt:lpwstr/>
  </property>
</Properties>
</file>