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W:\Tm-AltTech\RPS Review\SREC I\Minimum Standard Calculations\2022\"/>
    </mc:Choice>
  </mc:AlternateContent>
  <xr:revisionPtr revIDLastSave="0" documentId="13_ncr:1_{92E65BC1-9D59-4EC7-B050-478D8BF79002}" xr6:coauthVersionLast="47" xr6:coauthVersionMax="47" xr10:uidLastSave="{00000000-0000-0000-0000-000000000000}"/>
  <bookViews>
    <workbookView xWindow="-110" yWindow="-110" windowWidth="19420" windowHeight="10420" xr2:uid="{00000000-000D-0000-FFFF-FFFF00000000}"/>
  </bookViews>
  <sheets>
    <sheet name="Full Obligation" sheetId="11" r:id="rId1"/>
    <sheet name="Min Standard at 400" sheetId="13" r:id="rId2"/>
  </sheets>
  <externalReferences>
    <externalReference r:id="rId3"/>
    <externalReference r:id="rId4"/>
  </externalReferences>
  <definedNames>
    <definedName name="Official_Names">'[1]Drop-Down Lists'!$F$2:$F$352</definedName>
    <definedName name="State_Abbreviations">'[1]Drop-Down Lists'!$E$2:$E$51</definedName>
    <definedName name="Utility_Providers">'[2]Drop-Down Lists'!$G$2:$G$6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 i="11" l="1"/>
  <c r="E58" i="11"/>
  <c r="E57" i="11"/>
  <c r="E56" i="11"/>
  <c r="E51" i="11"/>
  <c r="E59" i="13"/>
  <c r="E58" i="13"/>
  <c r="E57" i="13"/>
  <c r="E56" i="13"/>
  <c r="E51" i="13"/>
  <c r="D51" i="13"/>
  <c r="C45" i="11" l="1"/>
  <c r="D60" i="11" l="1"/>
  <c r="D60" i="13" l="1"/>
  <c r="C45" i="13"/>
  <c r="C40" i="13"/>
  <c r="C39" i="13"/>
  <c r="C38" i="13"/>
  <c r="E60" i="13" l="1"/>
  <c r="E60" i="11"/>
  <c r="C37" i="11" s="1"/>
  <c r="D19" i="13" l="1"/>
  <c r="C37" i="13"/>
  <c r="C33" i="13"/>
  <c r="D19" i="11"/>
  <c r="D52" i="11"/>
  <c r="C36" i="11"/>
  <c r="C33" i="11" l="1"/>
  <c r="E52" i="11"/>
  <c r="D18" i="11" l="1"/>
  <c r="D25" i="11" s="1"/>
  <c r="D27" i="11" s="1"/>
  <c r="C40" i="11"/>
  <c r="C39" i="11"/>
  <c r="C38" i="11"/>
  <c r="C32" i="11" l="1"/>
  <c r="C34" i="11" s="1"/>
  <c r="C41" i="11"/>
  <c r="D52" i="13"/>
  <c r="C42" i="11" l="1"/>
  <c r="C44" i="11" s="1"/>
  <c r="E52" i="13"/>
  <c r="D18" i="13" s="1"/>
  <c r="C32" i="13" l="1"/>
  <c r="C34" i="13" s="1"/>
  <c r="D25" i="13"/>
  <c r="C36" i="13"/>
  <c r="C41" i="13" l="1"/>
  <c r="C42" i="13" s="1"/>
  <c r="C46" i="11" l="1"/>
  <c r="D27" i="13" l="1"/>
  <c r="C44" i="13"/>
  <c r="C46" i="13" s="1"/>
</calcChain>
</file>

<file path=xl/sharedStrings.xml><?xml version="1.0" encoding="utf-8"?>
<sst xmlns="http://schemas.openxmlformats.org/spreadsheetml/2006/main" count="162" uniqueCount="90">
  <si>
    <t>Term in Formula</t>
  </si>
  <si>
    <t>Source</t>
  </si>
  <si>
    <t>Calculations</t>
  </si>
  <si>
    <t>division of above two terms</t>
  </si>
  <si>
    <r>
      <t>Banked Volume</t>
    </r>
    <r>
      <rPr>
        <vertAlign val="subscript"/>
        <sz val="12"/>
        <color theme="1"/>
        <rFont val="Calibri"/>
        <family val="2"/>
        <scheme val="minor"/>
      </rPr>
      <t>CY-2</t>
    </r>
  </si>
  <si>
    <t>TOTAL</t>
  </si>
  <si>
    <t>Commonwealth of Massachusetts</t>
  </si>
  <si>
    <t>Executive Office of Energy and Environmental Affairs</t>
  </si>
  <si>
    <t>DEPARTMENT OF ENERGY RESOURCES</t>
  </si>
  <si>
    <t>RPS SOLAR CARVE-OUT</t>
  </si>
  <si>
    <t>(for use in formula above)</t>
  </si>
  <si>
    <t>Formula Results</t>
  </si>
  <si>
    <t>(per 225 CMR 14.07(2))</t>
  </si>
  <si>
    <t>Projection Details</t>
  </si>
  <si>
    <t>Value (MWh)</t>
  </si>
  <si>
    <r>
      <t>Estimated Generation</t>
    </r>
    <r>
      <rPr>
        <vertAlign val="subscript"/>
        <sz val="12"/>
        <color theme="1"/>
        <rFont val="Calibri"/>
        <family val="2"/>
        <scheme val="minor"/>
      </rPr>
      <t>CY-1</t>
    </r>
  </si>
  <si>
    <r>
      <t>ACP Volume</t>
    </r>
    <r>
      <rPr>
        <vertAlign val="subscript"/>
        <sz val="12"/>
        <color theme="1"/>
        <rFont val="Calibri"/>
        <family val="2"/>
        <scheme val="minor"/>
      </rPr>
      <t>CY-2</t>
    </r>
  </si>
  <si>
    <t>Total Capacity (MW)</t>
  </si>
  <si>
    <t>http://www.mass.gov/eea/energy-utilities-clean-tech/renewable-energy/rps-aps/retail-electric-supplier-compliance/rps-and-aps-minimum-standards.html</t>
  </si>
  <si>
    <t>per formula above and regulation; 225 CMR 14.07(2)(g)</t>
  </si>
  <si>
    <r>
      <t>Total Compliance Obligation</t>
    </r>
    <r>
      <rPr>
        <b/>
        <vertAlign val="subscript"/>
        <sz val="14"/>
        <color theme="1"/>
        <rFont val="Calibri"/>
        <family val="2"/>
        <scheme val="minor"/>
      </rPr>
      <t>CY</t>
    </r>
    <r>
      <rPr>
        <b/>
        <sz val="14"/>
        <color theme="1"/>
        <rFont val="Calibri"/>
        <family val="2"/>
        <scheme val="minor"/>
      </rPr>
      <t xml:space="preserve">  = the greater of:</t>
    </r>
  </si>
  <si>
    <r>
      <t>ACP Volume</t>
    </r>
    <r>
      <rPr>
        <vertAlign val="subscript"/>
        <sz val="12"/>
        <color theme="1"/>
        <rFont val="Calibri"/>
        <family val="2"/>
        <scheme val="minor"/>
      </rPr>
      <t>2019</t>
    </r>
  </si>
  <si>
    <r>
      <t>Banked Volume</t>
    </r>
    <r>
      <rPr>
        <vertAlign val="subscript"/>
        <sz val="12"/>
        <color theme="1"/>
        <rFont val="Calibri"/>
        <family val="2"/>
        <scheme val="minor"/>
      </rPr>
      <t>2019</t>
    </r>
  </si>
  <si>
    <r>
      <t>Auction Volume</t>
    </r>
    <r>
      <rPr>
        <vertAlign val="subscript"/>
        <sz val="12"/>
        <color theme="1"/>
        <rFont val="Calibri"/>
        <family val="2"/>
        <scheme val="minor"/>
      </rPr>
      <t>2019</t>
    </r>
  </si>
  <si>
    <r>
      <t>Total Compliance Obligation</t>
    </r>
    <r>
      <rPr>
        <vertAlign val="subscript"/>
        <sz val="12"/>
        <color theme="1"/>
        <rFont val="Calibri"/>
        <family val="2"/>
        <scheme val="minor"/>
      </rPr>
      <t>2021</t>
    </r>
  </si>
  <si>
    <t>2019 MA Retail Load</t>
  </si>
  <si>
    <t>CY 2021 Minimum Standard</t>
  </si>
  <si>
    <t>÷</t>
  </si>
  <si>
    <t>Minimum Standard =</t>
  </si>
  <si>
    <t>2019 Utility Load Verification (see 2018 Annual Compliance Report, forthcoming)</t>
  </si>
  <si>
    <t>2019 Annual Compliance Filings (see 2018 RPS/APS Annual Compliance Report, forthcoming)</t>
  </si>
  <si>
    <t>NEPOOL GIS (see 2019 RPS/APS Annual Compliance Report, forthcoming)</t>
  </si>
  <si>
    <r>
      <t>Estimated Generation</t>
    </r>
    <r>
      <rPr>
        <vertAlign val="subscript"/>
        <sz val="12"/>
        <color theme="1"/>
        <rFont val="Calibri"/>
        <family val="2"/>
        <scheme val="minor"/>
      </rPr>
      <t>2020</t>
    </r>
  </si>
  <si>
    <t>CY 2021 Min Std Term</t>
  </si>
  <si>
    <r>
      <t>Total Compliance Obligation</t>
    </r>
    <r>
      <rPr>
        <vertAlign val="subscript"/>
        <sz val="12"/>
        <color theme="1"/>
        <rFont val="Calibri"/>
        <family val="2"/>
        <scheme val="minor"/>
      </rPr>
      <t xml:space="preserve">CY </t>
    </r>
    <r>
      <rPr>
        <vertAlign val="superscript"/>
        <sz val="12"/>
        <color theme="1"/>
        <rFont val="Calibri"/>
        <family val="2"/>
        <scheme val="minor"/>
      </rPr>
      <t>1</t>
    </r>
  </si>
  <si>
    <r>
      <t>Auction Volume</t>
    </r>
    <r>
      <rPr>
        <vertAlign val="subscript"/>
        <sz val="12"/>
        <color theme="1"/>
        <rFont val="Calibri"/>
        <family val="2"/>
        <scheme val="minor"/>
      </rPr>
      <t>CY-2</t>
    </r>
  </si>
  <si>
    <r>
      <rPr>
        <vertAlign val="superscript"/>
        <sz val="10"/>
        <color theme="1"/>
        <rFont val="Calibri"/>
        <family val="2"/>
        <scheme val="minor"/>
      </rPr>
      <t>1</t>
    </r>
    <r>
      <rPr>
        <sz val="10"/>
        <color theme="1"/>
        <rFont val="Calibri"/>
        <family val="2"/>
        <scheme val="minor"/>
      </rPr>
      <t xml:space="preserve"> Stakeholders should note that the full compliance obligation is not necessarily required to be met with the purchase of SRECs. This is because any load served by competitive retail electric suppliers that was under contract prior to June 28, 2013 is exempt for the portion of a supplier's obligation resulting from the emergency rule change that expanded the program cap beyond 400 MW. This exemptions effectively reduces the actual demand for SRECs generated in any given Compliance Year. More information on the size of these exemptions and their impact on the market can be under the SREC exemptions section of the following webpage:                                                                                                                                                                                                  </t>
    </r>
  </si>
  <si>
    <t>per regulation; 225 CMR 14.07(2)(b) (see projection details in table below)</t>
  </si>
  <si>
    <t>Preliminary Determination of CY 2021 Total Compliance Obligation</t>
  </si>
  <si>
    <r>
      <t xml:space="preserve">Formula </t>
    </r>
    <r>
      <rPr>
        <b/>
        <i/>
        <sz val="14"/>
        <color theme="1"/>
        <rFont val="Calibri"/>
        <family val="2"/>
        <scheme val="minor"/>
      </rPr>
      <t>per 225 CMR 14.07(2)(b)</t>
    </r>
  </si>
  <si>
    <t>per formula above and regulation; 225 CMR 14.07(2)(b)</t>
  </si>
  <si>
    <t>Quarterly Contribution to Annual Total Output (%)</t>
  </si>
  <si>
    <t>Q1</t>
  </si>
  <si>
    <t>Q2</t>
  </si>
  <si>
    <t>Q3</t>
  </si>
  <si>
    <t>Q4</t>
  </si>
  <si>
    <t>Source: NREL Insolation Data, Worcester, kWh/m2/day (Non-Tracking, Tilt = Latitude)</t>
  </si>
  <si>
    <t>Total Compliance Obligation (Greater Value) =</t>
  </si>
  <si>
    <t>=</t>
  </si>
  <si>
    <t>Formula 1</t>
  </si>
  <si>
    <t>Formula 2</t>
  </si>
  <si>
    <t>2019 ACP Volume                                                                   -</t>
  </si>
  <si>
    <t>2019 Banked Volume                                                            +</t>
  </si>
  <si>
    <t>2019 Auction Volume                                                           +</t>
  </si>
  <si>
    <r>
      <t>Estimated SREC Ineligible Generation</t>
    </r>
    <r>
      <rPr>
        <vertAlign val="subscript"/>
        <sz val="12"/>
        <color theme="1"/>
        <rFont val="Calibri"/>
        <family val="2"/>
        <scheme val="minor"/>
      </rPr>
      <t>CY</t>
    </r>
  </si>
  <si>
    <r>
      <t>Estimated Generation</t>
    </r>
    <r>
      <rPr>
        <b/>
        <vertAlign val="subscript"/>
        <sz val="14"/>
        <color theme="1"/>
        <rFont val="Calibri"/>
        <family val="2"/>
        <scheme val="minor"/>
      </rPr>
      <t xml:space="preserve">CY-1 </t>
    </r>
    <r>
      <rPr>
        <b/>
        <sz val="14"/>
        <color theme="1"/>
        <rFont val="Calibri"/>
        <family val="2"/>
        <scheme val="minor"/>
      </rPr>
      <t>- Estimated SREC Ineligible Generation</t>
    </r>
    <r>
      <rPr>
        <b/>
        <vertAlign val="subscript"/>
        <sz val="14"/>
        <color theme="1"/>
        <rFont val="Calibri"/>
        <family val="2"/>
        <scheme val="minor"/>
      </rPr>
      <t>CY</t>
    </r>
    <r>
      <rPr>
        <b/>
        <sz val="14"/>
        <color theme="1"/>
        <rFont val="Calibri"/>
        <family val="2"/>
        <scheme val="minor"/>
      </rPr>
      <t>, or</t>
    </r>
  </si>
  <si>
    <r>
      <t>Estimated Generation</t>
    </r>
    <r>
      <rPr>
        <b/>
        <vertAlign val="subscript"/>
        <sz val="14"/>
        <color theme="1"/>
        <rFont val="Calibri"/>
        <family val="2"/>
        <scheme val="minor"/>
      </rPr>
      <t xml:space="preserve">CY-1  </t>
    </r>
    <r>
      <rPr>
        <b/>
        <sz val="14"/>
        <color theme="1"/>
        <rFont val="Calibri"/>
        <family val="2"/>
        <scheme val="minor"/>
      </rPr>
      <t>- Estimated SREC Ineligible Generation</t>
    </r>
    <r>
      <rPr>
        <b/>
        <vertAlign val="subscript"/>
        <sz val="14"/>
        <color theme="1"/>
        <rFont val="Calibri"/>
        <family val="2"/>
        <scheme val="minor"/>
      </rPr>
      <t>CY</t>
    </r>
    <r>
      <rPr>
        <b/>
        <sz val="14"/>
        <color theme="1"/>
        <rFont val="Calibri"/>
        <family val="2"/>
        <scheme val="minor"/>
      </rPr>
      <t xml:space="preserve"> - ACP Volume</t>
    </r>
    <r>
      <rPr>
        <b/>
        <vertAlign val="subscript"/>
        <sz val="14"/>
        <color theme="1"/>
        <rFont val="Calibri"/>
        <family val="2"/>
        <scheme val="minor"/>
      </rPr>
      <t>CY-2</t>
    </r>
    <r>
      <rPr>
        <b/>
        <sz val="14"/>
        <color theme="1"/>
        <rFont val="Calibri"/>
        <family val="2"/>
        <scheme val="minor"/>
      </rPr>
      <t xml:space="preserve"> + Banked Volume</t>
    </r>
    <r>
      <rPr>
        <b/>
        <vertAlign val="subscript"/>
        <sz val="14"/>
        <color theme="1"/>
        <rFont val="Calibri"/>
        <family val="2"/>
        <scheme val="minor"/>
      </rPr>
      <t>CY-2</t>
    </r>
    <r>
      <rPr>
        <b/>
        <sz val="14"/>
        <color theme="1"/>
        <rFont val="Calibri"/>
        <family val="2"/>
        <scheme val="minor"/>
      </rPr>
      <t xml:space="preserve"> + Auction Volume</t>
    </r>
    <r>
      <rPr>
        <b/>
        <vertAlign val="subscript"/>
        <sz val="14"/>
        <color theme="1"/>
        <rFont val="Calibri"/>
        <family val="2"/>
        <scheme val="minor"/>
      </rPr>
      <t>CY-2</t>
    </r>
  </si>
  <si>
    <r>
      <t>Estimated SREC Ineligible Generation</t>
    </r>
    <r>
      <rPr>
        <vertAlign val="subscript"/>
        <sz val="12"/>
        <color theme="1"/>
        <rFont val="Calibri"/>
        <family val="2"/>
        <scheme val="minor"/>
      </rPr>
      <t>2021</t>
    </r>
  </si>
  <si>
    <t>(per 225 CMR 14.07(2)(c))</t>
  </si>
  <si>
    <t>Preliminary Determination of CY 2022 Total Compliance Obligation</t>
  </si>
  <si>
    <t>CY 2022 Min Std Term</t>
  </si>
  <si>
    <r>
      <t>Estimated Generation</t>
    </r>
    <r>
      <rPr>
        <vertAlign val="subscript"/>
        <sz val="12"/>
        <color theme="1"/>
        <rFont val="Calibri"/>
        <family val="2"/>
        <scheme val="minor"/>
      </rPr>
      <t>2021</t>
    </r>
  </si>
  <si>
    <r>
      <t>Estimated SREC Ineligible Generation</t>
    </r>
    <r>
      <rPr>
        <vertAlign val="subscript"/>
        <sz val="12"/>
        <color theme="1"/>
        <rFont val="Calibri"/>
        <family val="2"/>
        <scheme val="minor"/>
      </rPr>
      <t>2022</t>
    </r>
  </si>
  <si>
    <r>
      <t>ACP Volume</t>
    </r>
    <r>
      <rPr>
        <vertAlign val="subscript"/>
        <sz val="12"/>
        <color theme="1"/>
        <rFont val="Calibri"/>
        <family val="2"/>
        <scheme val="minor"/>
      </rPr>
      <t>2020</t>
    </r>
  </si>
  <si>
    <r>
      <t>Banked Volume</t>
    </r>
    <r>
      <rPr>
        <vertAlign val="subscript"/>
        <sz val="12"/>
        <color theme="1"/>
        <rFont val="Calibri"/>
        <family val="2"/>
        <scheme val="minor"/>
      </rPr>
      <t>2020</t>
    </r>
  </si>
  <si>
    <r>
      <t>Auction Volume</t>
    </r>
    <r>
      <rPr>
        <vertAlign val="subscript"/>
        <sz val="12"/>
        <color theme="1"/>
        <rFont val="Calibri"/>
        <family val="2"/>
        <scheme val="minor"/>
      </rPr>
      <t>2020</t>
    </r>
  </si>
  <si>
    <t>2020 Annual Compliance Filings (see 2020 RPS/APS Annual Compliance Report, forthcoming)</t>
  </si>
  <si>
    <t>NEPOOL GIS (see 2020 RPS/APS Annual Compliance Report, forthcoming)</t>
  </si>
  <si>
    <t>2020 MA Retail Load</t>
  </si>
  <si>
    <t>CY 2022 Minimum Standard</t>
  </si>
  <si>
    <t>Estimated CY 2022 SREC Ineligible Generation                -</t>
  </si>
  <si>
    <t>Projection of CY 2022 SREC Ineligible Generation</t>
  </si>
  <si>
    <t>Expected MWh generated by projects that are no longer qualified (Q1 2022)</t>
  </si>
  <si>
    <t>Expected MWh generated by projects that are no longer qualified (Q2 2022)</t>
  </si>
  <si>
    <t>Expected MWh generated by projects that are no longer qualified (Q3 2022)</t>
  </si>
  <si>
    <t>Expected MWh generated by projects that are no longer qualified (Q4 2022)</t>
  </si>
  <si>
    <t>Expected MWh generated by qualified projects</t>
  </si>
  <si>
    <r>
      <t>Projected CY 2021 SREC Generation</t>
    </r>
    <r>
      <rPr>
        <b/>
        <vertAlign val="superscript"/>
        <sz val="12"/>
        <color theme="1"/>
        <rFont val="Calibri"/>
        <family val="2"/>
        <scheme val="minor"/>
      </rPr>
      <t>3</t>
    </r>
  </si>
  <si>
    <r>
      <t>Total Capacity (MW)</t>
    </r>
    <r>
      <rPr>
        <b/>
        <vertAlign val="superscript"/>
        <sz val="12"/>
        <color theme="1"/>
        <rFont val="Calibri"/>
        <family val="2"/>
        <scheme val="minor"/>
      </rPr>
      <t>2</t>
    </r>
  </si>
  <si>
    <r>
      <t>Total Compliance Obligation</t>
    </r>
    <r>
      <rPr>
        <vertAlign val="subscript"/>
        <sz val="12"/>
        <color theme="1"/>
        <rFont val="Calibri"/>
        <family val="2"/>
        <scheme val="minor"/>
      </rPr>
      <t>2022</t>
    </r>
  </si>
  <si>
    <t>2020 Utility Load Verification (see 2020 Annual Compliance Report, forthcoming)</t>
  </si>
  <si>
    <t>Projection of CY 2021 Total SRECs Generated</t>
  </si>
  <si>
    <r>
      <t xml:space="preserve">Preliminary Total Compliance Obligation </t>
    </r>
    <r>
      <rPr>
        <b/>
        <vertAlign val="subscript"/>
        <sz val="12"/>
        <color theme="1"/>
        <rFont val="Calibri"/>
        <family val="2"/>
        <scheme val="minor"/>
      </rPr>
      <t>2022</t>
    </r>
  </si>
  <si>
    <t>-</t>
  </si>
  <si>
    <t>+</t>
  </si>
  <si>
    <r>
      <rPr>
        <vertAlign val="superscript"/>
        <sz val="10"/>
        <color theme="1"/>
        <rFont val="Calibri"/>
        <family val="2"/>
        <scheme val="minor"/>
      </rPr>
      <t>2</t>
    </r>
    <r>
      <rPr>
        <sz val="10"/>
        <color theme="1"/>
        <rFont val="Calibri"/>
        <family val="2"/>
        <scheme val="minor"/>
      </rPr>
      <t xml:space="preserve"> Total Capacity has been reduced by 49.832MW to reflect amount of capacity that became ineligible on 12/31/21.</t>
    </r>
  </si>
  <si>
    <t>Expected MWh generated by qualified projects (net of ineligible capacity as of Q4 2019 - Q4 2020)</t>
  </si>
  <si>
    <r>
      <t>Projected CY 2022 SREC Ineligible Generation</t>
    </r>
    <r>
      <rPr>
        <b/>
        <vertAlign val="superscript"/>
        <sz val="12"/>
        <color theme="1"/>
        <rFont val="Calibri"/>
        <family val="2"/>
        <scheme val="minor"/>
      </rPr>
      <t>2</t>
    </r>
  </si>
  <si>
    <r>
      <t>Projected CY 2022 SREC Ineligible Generation</t>
    </r>
    <r>
      <rPr>
        <b/>
        <vertAlign val="superscript"/>
        <sz val="12"/>
        <color theme="1"/>
        <rFont val="Calibri"/>
        <family val="2"/>
        <scheme val="minor"/>
      </rPr>
      <t>3</t>
    </r>
  </si>
  <si>
    <r>
      <rPr>
        <vertAlign val="superscript"/>
        <sz val="10"/>
        <color theme="1"/>
        <rFont val="Calibri"/>
        <family val="2"/>
        <scheme val="minor"/>
      </rPr>
      <t>3</t>
    </r>
    <r>
      <rPr>
        <sz val="10"/>
        <color theme="1"/>
        <rFont val="Calibri"/>
        <family val="2"/>
        <scheme val="minor"/>
      </rPr>
      <t xml:space="preserve"> Projected generation assumes an annual average capacity factor of 13.05%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</si>
</sst>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409]General"/>
  </numFmts>
  <fonts count="29">
    <font>
      <sz val="11"/>
      <color theme="1"/>
      <name val="Calibri"/>
      <family val="2"/>
      <scheme val="minor"/>
    </font>
    <font>
      <sz val="10"/>
      <name val="Arial"/>
      <family val="2"/>
    </font>
    <font>
      <sz val="8"/>
      <color theme="1"/>
      <name val="Calibri"/>
      <family val="2"/>
      <scheme val="minor"/>
    </font>
    <font>
      <sz val="11"/>
      <color indexed="8"/>
      <name val="Helvetica Neue"/>
    </font>
    <font>
      <b/>
      <sz val="11"/>
      <color theme="1"/>
      <name val="Calibri"/>
      <family val="2"/>
      <scheme val="minor"/>
    </font>
    <font>
      <sz val="11"/>
      <color theme="1"/>
      <name val="Calibri"/>
      <family val="2"/>
      <scheme val="minor"/>
    </font>
    <font>
      <sz val="11"/>
      <color indexed="8"/>
      <name val="Calibri"/>
      <family val="2"/>
    </font>
    <font>
      <b/>
      <sz val="14"/>
      <color theme="1"/>
      <name val="Calibri"/>
      <family val="2"/>
      <scheme val="minor"/>
    </font>
    <font>
      <b/>
      <vertAlign val="subscript"/>
      <sz val="14"/>
      <color theme="1"/>
      <name val="Calibri"/>
      <family val="2"/>
      <scheme val="minor"/>
    </font>
    <font>
      <b/>
      <u/>
      <sz val="14"/>
      <color theme="1"/>
      <name val="Calibri"/>
      <family val="2"/>
      <scheme val="minor"/>
    </font>
    <font>
      <sz val="10"/>
      <color theme="1"/>
      <name val="Calibri"/>
      <family val="2"/>
      <scheme val="minor"/>
    </font>
    <font>
      <vertAlign val="superscript"/>
      <sz val="10"/>
      <color theme="1"/>
      <name val="Calibri"/>
      <family val="2"/>
      <scheme val="minor"/>
    </font>
    <font>
      <b/>
      <sz val="12"/>
      <color theme="1"/>
      <name val="Calibri"/>
      <family val="2"/>
      <scheme val="minor"/>
    </font>
    <font>
      <sz val="12"/>
      <color theme="1"/>
      <name val="Calibri"/>
      <family val="2"/>
      <scheme val="minor"/>
    </font>
    <font>
      <vertAlign val="subscript"/>
      <sz val="12"/>
      <color theme="1"/>
      <name val="Calibri"/>
      <family val="2"/>
      <scheme val="minor"/>
    </font>
    <font>
      <b/>
      <vertAlign val="superscript"/>
      <sz val="12"/>
      <color theme="1"/>
      <name val="Calibri"/>
      <family val="2"/>
      <scheme val="minor"/>
    </font>
    <font>
      <b/>
      <sz val="16"/>
      <color theme="1"/>
      <name val="Times New Roman"/>
      <family val="1"/>
    </font>
    <font>
      <b/>
      <i/>
      <sz val="16"/>
      <color theme="1"/>
      <name val="Times New Roman"/>
      <family val="1"/>
    </font>
    <font>
      <b/>
      <vertAlign val="subscript"/>
      <sz val="12"/>
      <color theme="1"/>
      <name val="Calibri"/>
      <family val="2"/>
      <scheme val="minor"/>
    </font>
    <font>
      <sz val="11"/>
      <color rgb="FF000000"/>
      <name val="Calibri"/>
      <family val="2"/>
    </font>
    <font>
      <vertAlign val="superscript"/>
      <sz val="12"/>
      <color theme="1"/>
      <name val="Calibri"/>
      <family val="2"/>
      <scheme val="minor"/>
    </font>
    <font>
      <b/>
      <i/>
      <sz val="14"/>
      <color theme="1"/>
      <name val="Calibri"/>
      <family val="2"/>
      <scheme val="minor"/>
    </font>
    <font>
      <u/>
      <sz val="11"/>
      <color theme="10"/>
      <name val="Calibri"/>
      <family val="2"/>
    </font>
    <font>
      <u/>
      <sz val="10"/>
      <color theme="10"/>
      <name val="Calibri"/>
      <family val="2"/>
    </font>
    <font>
      <b/>
      <sz val="16"/>
      <name val="Times New Roman"/>
      <family val="1"/>
    </font>
    <font>
      <b/>
      <i/>
      <sz val="16"/>
      <name val="Times New Roman"/>
      <family val="1"/>
    </font>
    <font>
      <sz val="12"/>
      <color rgb="FF333333"/>
      <name val="Calibri"/>
      <family val="2"/>
      <scheme val="minor"/>
    </font>
    <font>
      <b/>
      <sz val="10"/>
      <color theme="1"/>
      <name val="Calibri"/>
      <family val="2"/>
      <scheme val="minor"/>
    </font>
    <font>
      <b/>
      <sz val="10"/>
      <color theme="1"/>
      <name val="Calibr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Protection="0">
      <alignment vertical="top"/>
    </xf>
    <xf numFmtId="0" fontId="1" fillId="0" borderId="0"/>
    <xf numFmtId="0" fontId="6"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166" fontId="19" fillId="0" borderId="0"/>
    <xf numFmtId="0" fontId="5" fillId="0" borderId="0"/>
    <xf numFmtId="0" fontId="22" fillId="0" borderId="0" applyNumberFormat="0" applyFill="0" applyBorder="0" applyAlignment="0" applyProtection="0">
      <alignment vertical="top"/>
      <protection locked="0"/>
    </xf>
  </cellStyleXfs>
  <cellXfs count="141">
    <xf numFmtId="0" fontId="0" fillId="0" borderId="0" xfId="0"/>
    <xf numFmtId="0" fontId="0" fillId="0" borderId="0" xfId="0"/>
    <xf numFmtId="0" fontId="4" fillId="2" borderId="10" xfId="0" applyFont="1" applyFill="1" applyBorder="1" applyAlignment="1">
      <alignment horizontal="center" vertical="center"/>
    </xf>
    <xf numFmtId="0" fontId="0" fillId="3" borderId="0" xfId="0" applyFill="1"/>
    <xf numFmtId="0" fontId="2" fillId="0" borderId="17" xfId="0" applyFont="1" applyFill="1" applyBorder="1" applyAlignment="1">
      <alignment wrapText="1"/>
    </xf>
    <xf numFmtId="0" fontId="12" fillId="4"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0" borderId="1" xfId="0" applyFont="1" applyBorder="1"/>
    <xf numFmtId="0" fontId="13" fillId="0" borderId="6" xfId="0" applyFont="1" applyBorder="1"/>
    <xf numFmtId="0" fontId="13" fillId="3" borderId="0" xfId="0" applyFont="1" applyFill="1"/>
    <xf numFmtId="0" fontId="12" fillId="2" borderId="8" xfId="0" applyFont="1" applyFill="1" applyBorder="1" applyAlignment="1">
      <alignment horizontal="center" vertical="center"/>
    </xf>
    <xf numFmtId="0" fontId="13" fillId="0" borderId="3" xfId="0" applyFont="1" applyFill="1" applyBorder="1"/>
    <xf numFmtId="0" fontId="13" fillId="0" borderId="5" xfId="0" applyFont="1" applyFill="1" applyBorder="1"/>
    <xf numFmtId="37" fontId="13" fillId="3" borderId="0" xfId="69" applyNumberFormat="1" applyFont="1" applyFill="1" applyAlignment="1">
      <alignment horizontal="right" indent="1"/>
    </xf>
    <xf numFmtId="0" fontId="0" fillId="0" borderId="0" xfId="0" applyFill="1"/>
    <xf numFmtId="0" fontId="16" fillId="0" borderId="0" xfId="0" applyFont="1" applyAlignment="1">
      <alignment horizontal="center"/>
    </xf>
    <xf numFmtId="0" fontId="13" fillId="0" borderId="0" xfId="0" applyFont="1" applyFill="1" applyBorder="1"/>
    <xf numFmtId="0" fontId="2" fillId="0" borderId="0" xfId="0" applyFont="1" applyFill="1" applyBorder="1" applyAlignment="1">
      <alignment wrapText="1"/>
    </xf>
    <xf numFmtId="0" fontId="0" fillId="0" borderId="0" xfId="0" applyBorder="1"/>
    <xf numFmtId="0" fontId="17" fillId="3" borderId="0" xfId="0" applyFont="1" applyFill="1" applyAlignment="1">
      <alignment horizontal="center"/>
    </xf>
    <xf numFmtId="0" fontId="13" fillId="0" borderId="11" xfId="0" applyFont="1" applyBorder="1"/>
    <xf numFmtId="0" fontId="2" fillId="0" borderId="4" xfId="0" applyFont="1" applyFill="1" applyBorder="1" applyAlignment="1">
      <alignment wrapText="1"/>
    </xf>
    <xf numFmtId="0" fontId="2" fillId="0" borderId="12" xfId="0" applyFont="1" applyFill="1" applyBorder="1" applyAlignment="1">
      <alignment wrapText="1"/>
    </xf>
    <xf numFmtId="0" fontId="12" fillId="2" borderId="9" xfId="0" applyFont="1" applyFill="1" applyBorder="1" applyAlignment="1">
      <alignment horizontal="center" vertical="center" wrapText="1"/>
    </xf>
    <xf numFmtId="165" fontId="13" fillId="0" borderId="0" xfId="68" applyNumberFormat="1" applyFont="1" applyFill="1" applyBorder="1" applyAlignment="1">
      <alignment horizontal="right" indent="1"/>
    </xf>
    <xf numFmtId="0" fontId="9" fillId="0" borderId="0" xfId="0" applyFont="1" applyFill="1"/>
    <xf numFmtId="0" fontId="12" fillId="0" borderId="0" xfId="0" applyFont="1" applyFill="1"/>
    <xf numFmtId="0" fontId="12" fillId="0" borderId="0" xfId="0" applyFont="1" applyFill="1" applyAlignment="1">
      <alignment horizontal="left" wrapText="1" indent="2"/>
    </xf>
    <xf numFmtId="0" fontId="12" fillId="0" borderId="0" xfId="0" applyFont="1" applyFill="1" applyAlignment="1">
      <alignment wrapText="1"/>
    </xf>
    <xf numFmtId="0" fontId="13" fillId="0" borderId="0" xfId="0" applyFont="1" applyFill="1"/>
    <xf numFmtId="3" fontId="13" fillId="0" borderId="0" xfId="0" applyNumberFormat="1" applyFont="1" applyFill="1"/>
    <xf numFmtId="0" fontId="7" fillId="0" borderId="0" xfId="0" applyFont="1" applyFill="1" applyAlignment="1">
      <alignment vertical="center"/>
    </xf>
    <xf numFmtId="0" fontId="12" fillId="0" borderId="0" xfId="0" applyFont="1" applyFill="1" applyAlignment="1"/>
    <xf numFmtId="165" fontId="13" fillId="0" borderId="6" xfId="68" applyNumberFormat="1" applyFont="1" applyBorder="1" applyAlignment="1">
      <alignment horizontal="center" vertical="center"/>
    </xf>
    <xf numFmtId="0" fontId="12" fillId="0" borderId="0" xfId="0" applyFont="1" applyFill="1" applyBorder="1" applyAlignment="1">
      <alignment horizontal="center"/>
    </xf>
    <xf numFmtId="164"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0" fontId="13" fillId="0" borderId="19" xfId="0" applyFont="1" applyBorder="1" applyAlignment="1">
      <alignment vertical="center"/>
    </xf>
    <xf numFmtId="0" fontId="13" fillId="0" borderId="11" xfId="0" applyFont="1" applyBorder="1" applyAlignment="1">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2" fillId="0" borderId="4" xfId="0" applyFont="1" applyBorder="1" applyAlignment="1">
      <alignment vertical="center" wrapText="1"/>
    </xf>
    <xf numFmtId="0" fontId="2" fillId="0" borderId="7" xfId="0" applyFont="1" applyBorder="1" applyAlignment="1">
      <alignment vertical="center" wrapText="1"/>
    </xf>
    <xf numFmtId="37" fontId="13" fillId="0" borderId="6" xfId="69" applyNumberFormat="1" applyFont="1" applyFill="1" applyBorder="1" applyAlignment="1">
      <alignment horizontal="center" vertical="center"/>
    </xf>
    <xf numFmtId="164" fontId="12" fillId="2" borderId="23" xfId="0" applyNumberFormat="1" applyFont="1" applyFill="1" applyBorder="1" applyAlignment="1">
      <alignment horizontal="center"/>
    </xf>
    <xf numFmtId="3" fontId="12" fillId="2" borderId="17" xfId="0" applyNumberFormat="1" applyFont="1" applyFill="1" applyBorder="1" applyAlignment="1">
      <alignment horizontal="center"/>
    </xf>
    <xf numFmtId="3" fontId="13" fillId="0" borderId="7" xfId="0" applyNumberFormat="1" applyFont="1" applyBorder="1" applyAlignment="1">
      <alignment horizontal="center" vertical="center"/>
    </xf>
    <xf numFmtId="0" fontId="16" fillId="0" borderId="0" xfId="0" applyFont="1" applyAlignment="1">
      <alignment horizontal="center"/>
    </xf>
    <xf numFmtId="0" fontId="17" fillId="3" borderId="0" xfId="0" applyFont="1" applyFill="1" applyAlignment="1">
      <alignment horizontal="center"/>
    </xf>
    <xf numFmtId="0" fontId="0" fillId="0" borderId="0" xfId="0"/>
    <xf numFmtId="37" fontId="0" fillId="0" borderId="0" xfId="0" applyNumberFormat="1"/>
    <xf numFmtId="37" fontId="13" fillId="0" borderId="20" xfId="69" applyNumberFormat="1" applyFont="1" applyFill="1" applyBorder="1" applyAlignment="1">
      <alignment horizontal="center" vertical="center"/>
    </xf>
    <xf numFmtId="37" fontId="0" fillId="3" borderId="0" xfId="0" applyNumberFormat="1" applyFill="1"/>
    <xf numFmtId="37" fontId="13" fillId="0" borderId="0" xfId="69" applyNumberFormat="1" applyFont="1" applyFill="1" applyAlignment="1">
      <alignment horizontal="right" indent="1"/>
    </xf>
    <xf numFmtId="37" fontId="13" fillId="0" borderId="11" xfId="69" applyNumberFormat="1" applyFont="1" applyFill="1" applyBorder="1" applyAlignment="1">
      <alignment horizontal="center" vertical="center"/>
    </xf>
    <xf numFmtId="3" fontId="13" fillId="0" borderId="7" xfId="0" applyNumberFormat="1" applyFont="1" applyFill="1" applyBorder="1" applyAlignment="1">
      <alignment horizontal="center" vertical="center"/>
    </xf>
    <xf numFmtId="0" fontId="0" fillId="0" borderId="0" xfId="0"/>
    <xf numFmtId="0" fontId="7" fillId="3" borderId="0" xfId="0" applyFont="1" applyFill="1" applyAlignment="1">
      <alignment wrapText="1"/>
    </xf>
    <xf numFmtId="0" fontId="7" fillId="3" borderId="0" xfId="0" applyFont="1" applyFill="1" applyAlignment="1">
      <alignment wrapText="1"/>
    </xf>
    <xf numFmtId="0" fontId="0" fillId="0" borderId="0" xfId="0"/>
    <xf numFmtId="0" fontId="10" fillId="0" borderId="0" xfId="0" applyFont="1"/>
    <xf numFmtId="0" fontId="27" fillId="0" borderId="0" xfId="0" applyFont="1" applyFill="1" applyAlignment="1">
      <alignment wrapText="1"/>
    </xf>
    <xf numFmtId="37" fontId="27" fillId="0" borderId="0" xfId="0" applyNumberFormat="1" applyFont="1" applyFill="1" applyAlignment="1">
      <alignment horizontal="left" vertical="center" wrapText="1"/>
    </xf>
    <xf numFmtId="37" fontId="27" fillId="0" borderId="0" xfId="0" applyNumberFormat="1" applyFont="1" applyFill="1" applyAlignment="1">
      <alignment horizontal="left" vertical="center"/>
    </xf>
    <xf numFmtId="0" fontId="27" fillId="0" borderId="0" xfId="0" applyFont="1" applyFill="1" applyAlignment="1">
      <alignment horizontal="left" vertical="center" wrapText="1"/>
    </xf>
    <xf numFmtId="3" fontId="27" fillId="0" borderId="0" xfId="0" applyNumberFormat="1" applyFont="1" applyFill="1" applyAlignment="1">
      <alignment horizontal="left" vertical="center"/>
    </xf>
    <xf numFmtId="0" fontId="28" fillId="0" borderId="0" xfId="0" applyFont="1" applyFill="1" applyAlignment="1">
      <alignment horizontal="right" vertical="center"/>
    </xf>
    <xf numFmtId="0" fontId="27" fillId="0" borderId="0" xfId="0" applyFont="1" applyFill="1" applyAlignment="1">
      <alignment horizontal="right" vertical="center" wrapText="1"/>
    </xf>
    <xf numFmtId="0" fontId="27" fillId="5" borderId="0" xfId="0" applyFont="1" applyFill="1" applyAlignment="1">
      <alignment horizontal="right" vertical="center" wrapText="1"/>
    </xf>
    <xf numFmtId="37" fontId="27" fillId="5" borderId="0" xfId="0" applyNumberFormat="1" applyFont="1" applyFill="1" applyAlignment="1">
      <alignment horizontal="left" vertical="center" wrapText="1"/>
    </xf>
    <xf numFmtId="0" fontId="27" fillId="5" borderId="0" xfId="0" applyFont="1" applyFill="1" applyAlignment="1">
      <alignment horizontal="right" vertical="center"/>
    </xf>
    <xf numFmtId="165" fontId="27" fillId="5" borderId="0" xfId="68" applyNumberFormat="1" applyFont="1" applyFill="1" applyAlignment="1">
      <alignment horizontal="left" vertical="center"/>
    </xf>
    <xf numFmtId="0" fontId="13" fillId="0" borderId="5" xfId="0" applyFont="1" applyFill="1" applyBorder="1" applyAlignment="1">
      <alignment vertical="center"/>
    </xf>
    <xf numFmtId="0" fontId="13" fillId="0" borderId="19" xfId="0" applyFont="1" applyFill="1" applyBorder="1"/>
    <xf numFmtId="37" fontId="13" fillId="0" borderId="22" xfId="69" applyNumberFormat="1" applyFont="1" applyFill="1" applyBorder="1" applyAlignment="1">
      <alignment horizontal="center" vertical="center"/>
    </xf>
    <xf numFmtId="37" fontId="13" fillId="0" borderId="21" xfId="69" applyNumberFormat="1" applyFont="1" applyFill="1" applyBorder="1" applyAlignment="1">
      <alignment horizontal="center" vertical="center"/>
    </xf>
    <xf numFmtId="0" fontId="13" fillId="3" borderId="5" xfId="0" applyFont="1" applyFill="1" applyBorder="1" applyAlignment="1">
      <alignment vertical="center"/>
    </xf>
    <xf numFmtId="0" fontId="2" fillId="3" borderId="4" xfId="0" applyFont="1" applyFill="1" applyBorder="1" applyAlignment="1">
      <alignment vertical="center" wrapText="1"/>
    </xf>
    <xf numFmtId="3" fontId="26" fillId="3" borderId="0" xfId="0" applyNumberFormat="1" applyFont="1" applyFill="1" applyAlignment="1">
      <alignment horizontal="center" vertical="center"/>
    </xf>
    <xf numFmtId="0" fontId="13" fillId="3" borderId="19" xfId="0" applyFont="1" applyFill="1" applyBorder="1"/>
    <xf numFmtId="0" fontId="0" fillId="0" borderId="0" xfId="0"/>
    <xf numFmtId="0" fontId="12" fillId="2" borderId="15" xfId="0" applyFont="1" applyFill="1" applyBorder="1" applyAlignment="1">
      <alignment horizontal="center" vertical="center" wrapText="1"/>
    </xf>
    <xf numFmtId="0" fontId="0" fillId="0" borderId="0" xfId="0"/>
    <xf numFmtId="3" fontId="13" fillId="0" borderId="17" xfId="0" applyNumberFormat="1" applyFont="1" applyFill="1" applyBorder="1" applyAlignment="1">
      <alignment horizontal="center" vertical="center"/>
    </xf>
    <xf numFmtId="3" fontId="0" fillId="3" borderId="0" xfId="0" applyNumberFormat="1" applyFill="1"/>
    <xf numFmtId="0" fontId="12" fillId="3" borderId="29" xfId="0" applyFont="1" applyFill="1" applyBorder="1" applyAlignment="1">
      <alignment horizontal="center"/>
    </xf>
    <xf numFmtId="164" fontId="12" fillId="3" borderId="29" xfId="0" applyNumberFormat="1" applyFont="1" applyFill="1" applyBorder="1" applyAlignment="1">
      <alignment horizontal="center"/>
    </xf>
    <xf numFmtId="3" fontId="12" fillId="3" borderId="29" xfId="0" applyNumberFormat="1" applyFont="1" applyFill="1" applyBorder="1" applyAlignment="1">
      <alignment horizontal="center"/>
    </xf>
    <xf numFmtId="0" fontId="12" fillId="4" borderId="30" xfId="0" applyFont="1" applyFill="1" applyBorder="1" applyAlignment="1">
      <alignment horizontal="center" vertical="center"/>
    </xf>
    <xf numFmtId="0" fontId="12" fillId="2" borderId="15" xfId="0" applyFont="1" applyFill="1" applyBorder="1" applyAlignment="1">
      <alignment horizontal="center" vertical="center"/>
    </xf>
    <xf numFmtId="0" fontId="4" fillId="2" borderId="16" xfId="0" applyFont="1" applyFill="1" applyBorder="1" applyAlignment="1">
      <alignment horizontal="center" vertical="center"/>
    </xf>
    <xf numFmtId="37" fontId="13" fillId="0" borderId="1" xfId="69" applyNumberFormat="1" applyFont="1" applyFill="1" applyBorder="1" applyAlignment="1">
      <alignment horizontal="center" vertical="center"/>
    </xf>
    <xf numFmtId="37" fontId="13" fillId="3" borderId="1" xfId="69" applyNumberFormat="1" applyFont="1" applyFill="1" applyBorder="1" applyAlignment="1">
      <alignment horizontal="center" vertical="center"/>
    </xf>
    <xf numFmtId="0" fontId="7" fillId="3" borderId="0" xfId="0" applyFont="1" applyFill="1" applyAlignment="1">
      <alignment wrapText="1"/>
    </xf>
    <xf numFmtId="0" fontId="0" fillId="0" borderId="0" xfId="0"/>
    <xf numFmtId="9" fontId="0" fillId="0" borderId="1" xfId="68" applyFont="1" applyFill="1" applyBorder="1" applyAlignment="1">
      <alignment horizontal="center" vertical="center"/>
    </xf>
    <xf numFmtId="0" fontId="10" fillId="0" borderId="1" xfId="0" applyFont="1" applyBorder="1" applyAlignment="1">
      <alignment horizontal="center" vertical="center" wrapText="1"/>
    </xf>
    <xf numFmtId="0" fontId="10" fillId="0" borderId="0" xfId="0" applyFont="1" applyFill="1" applyAlignment="1">
      <alignment horizontal="right" wrapText="1"/>
    </xf>
    <xf numFmtId="49" fontId="2" fillId="0" borderId="12"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0" fontId="0" fillId="0" borderId="0" xfId="0"/>
    <xf numFmtId="164" fontId="0" fillId="0" borderId="0" xfId="0" applyNumberFormat="1"/>
    <xf numFmtId="164" fontId="13" fillId="0" borderId="6" xfId="0" applyNumberFormat="1" applyFont="1" applyFill="1" applyBorder="1" applyAlignment="1">
      <alignment horizontal="center" vertical="center"/>
    </xf>
    <xf numFmtId="164" fontId="13" fillId="0" borderId="23" xfId="0" applyNumberFormat="1" applyFont="1" applyFill="1" applyBorder="1" applyAlignment="1">
      <alignment horizontal="center" vertical="center"/>
    </xf>
    <xf numFmtId="0" fontId="12" fillId="0" borderId="0" xfId="0" applyFont="1"/>
    <xf numFmtId="0" fontId="10" fillId="0" borderId="0" xfId="0" applyFont="1" applyFill="1" applyBorder="1" applyAlignment="1">
      <alignment horizontal="left" wrapText="1"/>
    </xf>
    <xf numFmtId="0" fontId="12" fillId="2" borderId="2" xfId="0" applyFont="1" applyFill="1" applyBorder="1" applyAlignment="1">
      <alignment horizontal="center"/>
    </xf>
    <xf numFmtId="0" fontId="12" fillId="2" borderId="18" xfId="0" applyFont="1" applyFill="1" applyBorder="1" applyAlignment="1">
      <alignment horizontal="center"/>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7" fillId="3" borderId="0" xfId="0" applyFont="1" applyFill="1" applyAlignment="1">
      <alignment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3" fillId="0" borderId="0" xfId="73" applyFont="1" applyBorder="1" applyAlignment="1" applyProtection="1">
      <alignment horizontal="left" vertical="top" wrapText="1"/>
    </xf>
    <xf numFmtId="0" fontId="0" fillId="0" borderId="0" xfId="0"/>
    <xf numFmtId="0" fontId="12" fillId="2" borderId="15"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7" fillId="3" borderId="0" xfId="0" applyFont="1" applyFill="1" applyAlignment="1">
      <alignment horizontal="left" wrapText="1"/>
    </xf>
    <xf numFmtId="0" fontId="13" fillId="0" borderId="2" xfId="0" applyFont="1" applyBorder="1" applyAlignment="1">
      <alignment horizontal="left" vertical="center" indent="1"/>
    </xf>
    <xf numFmtId="0" fontId="13" fillId="0" borderId="18" xfId="0" applyFont="1" applyBorder="1" applyAlignment="1">
      <alignment horizontal="left" vertical="center" indent="1"/>
    </xf>
    <xf numFmtId="0" fontId="10"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2" xfId="0" applyFont="1" applyBorder="1" applyAlignment="1">
      <alignment horizontal="center" vertical="center" wrapText="1"/>
    </xf>
    <xf numFmtId="0" fontId="16" fillId="0" borderId="0" xfId="0" applyFont="1" applyAlignment="1">
      <alignment horizontal="center"/>
    </xf>
    <xf numFmtId="14" fontId="24" fillId="0" borderId="0" xfId="0" applyNumberFormat="1" applyFont="1" applyFill="1" applyAlignment="1">
      <alignment horizontal="center"/>
    </xf>
    <xf numFmtId="0" fontId="25" fillId="0" borderId="0" xfId="0" applyFont="1" applyFill="1" applyAlignment="1">
      <alignment horizontal="center"/>
    </xf>
    <xf numFmtId="0" fontId="17" fillId="0" borderId="0" xfId="0" applyFont="1" applyFill="1" applyAlignment="1">
      <alignment horizontal="center"/>
    </xf>
    <xf numFmtId="0" fontId="16" fillId="3" borderId="0" xfId="0" applyFont="1" applyFill="1" applyAlignment="1">
      <alignment horizontal="center"/>
    </xf>
    <xf numFmtId="0" fontId="12" fillId="2" borderId="2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0" fillId="3" borderId="0" xfId="0" applyFont="1" applyFill="1" applyBorder="1" applyAlignment="1">
      <alignment horizontal="left" wrapText="1"/>
    </xf>
    <xf numFmtId="0" fontId="16" fillId="0" borderId="0" xfId="0" applyFont="1" applyFill="1" applyAlignment="1">
      <alignment horizontal="center"/>
    </xf>
  </cellXfs>
  <cellStyles count="74">
    <cellStyle name="Comma" xfId="69" builtinId="3"/>
    <cellStyle name="Excel Built-in Normal" xfId="71" xr:uid="{00000000-0005-0000-0000-000001000000}"/>
    <cellStyle name="Hyperlink" xfId="73" builtinId="8"/>
    <cellStyle name="Normal" xfId="0" builtinId="0"/>
    <cellStyle name="Normal 10" xfId="4" xr:uid="{00000000-0005-0000-0000-000004000000}"/>
    <cellStyle name="Normal 10 2" xfId="5" xr:uid="{00000000-0005-0000-0000-000005000000}"/>
    <cellStyle name="Normal 11" xfId="6" xr:uid="{00000000-0005-0000-0000-000006000000}"/>
    <cellStyle name="Normal 11 2" xfId="7" xr:uid="{00000000-0005-0000-0000-000007000000}"/>
    <cellStyle name="Normal 12" xfId="8" xr:uid="{00000000-0005-0000-0000-000008000000}"/>
    <cellStyle name="Normal 12 2" xfId="9" xr:uid="{00000000-0005-0000-0000-000009000000}"/>
    <cellStyle name="Normal 13" xfId="67" xr:uid="{00000000-0005-0000-0000-00000A000000}"/>
    <cellStyle name="Normal 14" xfId="10" xr:uid="{00000000-0005-0000-0000-00000B000000}"/>
    <cellStyle name="Normal 14 2" xfId="11" xr:uid="{00000000-0005-0000-0000-00000C000000}"/>
    <cellStyle name="Normal 15" xfId="12" xr:uid="{00000000-0005-0000-0000-00000D000000}"/>
    <cellStyle name="Normal 15 2" xfId="13" xr:uid="{00000000-0005-0000-0000-00000E000000}"/>
    <cellStyle name="Normal 16" xfId="14" xr:uid="{00000000-0005-0000-0000-00000F000000}"/>
    <cellStyle name="Normal 16 2" xfId="15" xr:uid="{00000000-0005-0000-0000-000010000000}"/>
    <cellStyle name="Normal 17" xfId="16" xr:uid="{00000000-0005-0000-0000-000011000000}"/>
    <cellStyle name="Normal 17 2" xfId="17" xr:uid="{00000000-0005-0000-0000-000012000000}"/>
    <cellStyle name="Normal 18" xfId="18" xr:uid="{00000000-0005-0000-0000-000013000000}"/>
    <cellStyle name="Normal 18 2" xfId="19" xr:uid="{00000000-0005-0000-0000-000014000000}"/>
    <cellStyle name="Normal 19" xfId="20" xr:uid="{00000000-0005-0000-0000-000015000000}"/>
    <cellStyle name="Normal 19 2" xfId="21" xr:uid="{00000000-0005-0000-0000-000016000000}"/>
    <cellStyle name="Normal 2" xfId="65" xr:uid="{00000000-0005-0000-0000-000017000000}"/>
    <cellStyle name="Normal 2 2" xfId="72" xr:uid="{00000000-0005-0000-0000-000018000000}"/>
    <cellStyle name="Normal 20" xfId="22" xr:uid="{00000000-0005-0000-0000-000019000000}"/>
    <cellStyle name="Normal 20 2" xfId="23" xr:uid="{00000000-0005-0000-0000-00001A000000}"/>
    <cellStyle name="Normal 21" xfId="24" xr:uid="{00000000-0005-0000-0000-00001B000000}"/>
    <cellStyle name="Normal 21 2" xfId="25" xr:uid="{00000000-0005-0000-0000-00001C000000}"/>
    <cellStyle name="Normal 22" xfId="26" xr:uid="{00000000-0005-0000-0000-00001D000000}"/>
    <cellStyle name="Normal 22 2" xfId="27" xr:uid="{00000000-0005-0000-0000-00001E000000}"/>
    <cellStyle name="Normal 23" xfId="28" xr:uid="{00000000-0005-0000-0000-00001F000000}"/>
    <cellStyle name="Normal 23 2" xfId="29" xr:uid="{00000000-0005-0000-0000-000020000000}"/>
    <cellStyle name="Normal 24" xfId="30" xr:uid="{00000000-0005-0000-0000-000021000000}"/>
    <cellStyle name="Normal 24 2" xfId="31" xr:uid="{00000000-0005-0000-0000-000022000000}"/>
    <cellStyle name="Normal 25" xfId="32" xr:uid="{00000000-0005-0000-0000-000023000000}"/>
    <cellStyle name="Normal 25 2" xfId="33" xr:uid="{00000000-0005-0000-0000-000024000000}"/>
    <cellStyle name="Normal 26" xfId="34" xr:uid="{00000000-0005-0000-0000-000025000000}"/>
    <cellStyle name="Normal 26 2" xfId="35" xr:uid="{00000000-0005-0000-0000-000026000000}"/>
    <cellStyle name="Normal 27" xfId="36" xr:uid="{00000000-0005-0000-0000-000027000000}"/>
    <cellStyle name="Normal 27 2" xfId="37" xr:uid="{00000000-0005-0000-0000-000028000000}"/>
    <cellStyle name="Normal 28" xfId="38" xr:uid="{00000000-0005-0000-0000-000029000000}"/>
    <cellStyle name="Normal 28 2" xfId="39" xr:uid="{00000000-0005-0000-0000-00002A000000}"/>
    <cellStyle name="Normal 29" xfId="40" xr:uid="{00000000-0005-0000-0000-00002B000000}"/>
    <cellStyle name="Normal 29 2" xfId="41" xr:uid="{00000000-0005-0000-0000-00002C000000}"/>
    <cellStyle name="Normal 3" xfId="2" xr:uid="{00000000-0005-0000-0000-00002D000000}"/>
    <cellStyle name="Normal 3 2" xfId="42" xr:uid="{00000000-0005-0000-0000-00002E000000}"/>
    <cellStyle name="Normal 30" xfId="43" xr:uid="{00000000-0005-0000-0000-00002F000000}"/>
    <cellStyle name="Normal 30 2" xfId="44" xr:uid="{00000000-0005-0000-0000-000030000000}"/>
    <cellStyle name="Normal 31" xfId="45" xr:uid="{00000000-0005-0000-0000-000031000000}"/>
    <cellStyle name="Normal 31 2" xfId="46" xr:uid="{00000000-0005-0000-0000-000032000000}"/>
    <cellStyle name="Normal 32" xfId="47" xr:uid="{00000000-0005-0000-0000-000033000000}"/>
    <cellStyle name="Normal 32 2" xfId="48" xr:uid="{00000000-0005-0000-0000-000034000000}"/>
    <cellStyle name="Normal 33" xfId="49" xr:uid="{00000000-0005-0000-0000-000035000000}"/>
    <cellStyle name="Normal 33 2" xfId="50" xr:uid="{00000000-0005-0000-0000-000036000000}"/>
    <cellStyle name="Normal 34" xfId="51" xr:uid="{00000000-0005-0000-0000-000037000000}"/>
    <cellStyle name="Normal 34 2" xfId="52" xr:uid="{00000000-0005-0000-0000-000038000000}"/>
    <cellStyle name="Normal 35" xfId="53" xr:uid="{00000000-0005-0000-0000-000039000000}"/>
    <cellStyle name="Normal 35 2" xfId="54" xr:uid="{00000000-0005-0000-0000-00003A000000}"/>
    <cellStyle name="Normal 36" xfId="66" xr:uid="{00000000-0005-0000-0000-00003B000000}"/>
    <cellStyle name="Normal 36 2" xfId="70" xr:uid="{00000000-0005-0000-0000-00003C000000}"/>
    <cellStyle name="Normal 4" xfId="3" xr:uid="{00000000-0005-0000-0000-00003D000000}"/>
    <cellStyle name="Normal 4 2" xfId="55" xr:uid="{00000000-0005-0000-0000-00003E000000}"/>
    <cellStyle name="Normal 5" xfId="56" xr:uid="{00000000-0005-0000-0000-00003F000000}"/>
    <cellStyle name="Normal 5 2" xfId="57" xr:uid="{00000000-0005-0000-0000-000040000000}"/>
    <cellStyle name="Normal 6" xfId="1" xr:uid="{00000000-0005-0000-0000-000041000000}"/>
    <cellStyle name="Normal 6 2" xfId="58" xr:uid="{00000000-0005-0000-0000-000042000000}"/>
    <cellStyle name="Normal 7" xfId="59" xr:uid="{00000000-0005-0000-0000-000043000000}"/>
    <cellStyle name="Normal 7 2" xfId="60" xr:uid="{00000000-0005-0000-0000-000044000000}"/>
    <cellStyle name="Normal 8" xfId="61" xr:uid="{00000000-0005-0000-0000-000045000000}"/>
    <cellStyle name="Normal 8 2" xfId="62" xr:uid="{00000000-0005-0000-0000-000046000000}"/>
    <cellStyle name="Normal 9" xfId="63" xr:uid="{00000000-0005-0000-0000-000047000000}"/>
    <cellStyle name="Normal 9 2" xfId="64" xr:uid="{00000000-0005-0000-0000-000048000000}"/>
    <cellStyle name="Percent" xfId="6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v-fp-salt01.env.govt.state.ma.us\Documents%20and%20Settings\nhowlett\Local%20Settings\Temporary%20Internet%20Files\Content.Outlook\EZ1D14J8\SQA%20pv-proj-detail-form%20for%20Stephen%20Fiel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nhowlett\Local%20Settings\Temporary%20Internet%20Files\Content.Outlook\EZ1D14J8\SQA%20pv-proj-detail-form%20for%20Stephen%20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E2" t="str">
            <v>AL</v>
          </cell>
          <cell r="F2" t="str">
            <v>Abington</v>
          </cell>
        </row>
        <row r="3">
          <cell r="E3" t="str">
            <v>AK</v>
          </cell>
          <cell r="F3" t="str">
            <v>Acton</v>
          </cell>
        </row>
        <row r="4">
          <cell r="E4" t="str">
            <v>AZ</v>
          </cell>
          <cell r="F4" t="str">
            <v>Acushnet</v>
          </cell>
        </row>
        <row r="5">
          <cell r="E5" t="str">
            <v>AR</v>
          </cell>
          <cell r="F5" t="str">
            <v>Adams</v>
          </cell>
        </row>
        <row r="6">
          <cell r="E6" t="str">
            <v>CA</v>
          </cell>
          <cell r="F6" t="str">
            <v>Agawam</v>
          </cell>
        </row>
        <row r="7">
          <cell r="E7" t="str">
            <v>CO</v>
          </cell>
          <cell r="F7" t="str">
            <v>Alford</v>
          </cell>
        </row>
        <row r="8">
          <cell r="E8" t="str">
            <v>CT</v>
          </cell>
          <cell r="F8" t="str">
            <v>Amesbury</v>
          </cell>
        </row>
        <row r="9">
          <cell r="E9" t="str">
            <v>DE</v>
          </cell>
          <cell r="F9" t="str">
            <v>Amherst</v>
          </cell>
        </row>
        <row r="10">
          <cell r="E10" t="str">
            <v>FL</v>
          </cell>
          <cell r="F10" t="str">
            <v>Andover</v>
          </cell>
        </row>
        <row r="11">
          <cell r="E11" t="str">
            <v>GA</v>
          </cell>
          <cell r="F11" t="str">
            <v>Aquinnah</v>
          </cell>
        </row>
        <row r="12">
          <cell r="E12" t="str">
            <v>HI</v>
          </cell>
          <cell r="F12" t="str">
            <v>Arlington</v>
          </cell>
        </row>
        <row r="13">
          <cell r="E13" t="str">
            <v>ID</v>
          </cell>
          <cell r="F13" t="str">
            <v>Ashburnham</v>
          </cell>
        </row>
        <row r="14">
          <cell r="E14" t="str">
            <v>IL</v>
          </cell>
          <cell r="F14" t="str">
            <v>Ashby</v>
          </cell>
        </row>
        <row r="15">
          <cell r="E15" t="str">
            <v>IN</v>
          </cell>
          <cell r="F15" t="str">
            <v>Ashfield</v>
          </cell>
        </row>
        <row r="16">
          <cell r="E16" t="str">
            <v>IA</v>
          </cell>
          <cell r="F16" t="str">
            <v>Ashland</v>
          </cell>
        </row>
        <row r="17">
          <cell r="E17" t="str">
            <v>KS</v>
          </cell>
          <cell r="F17" t="str">
            <v>Athol</v>
          </cell>
        </row>
        <row r="18">
          <cell r="E18" t="str">
            <v>KY</v>
          </cell>
          <cell r="F18" t="str">
            <v>Attleboro</v>
          </cell>
        </row>
        <row r="19">
          <cell r="E19" t="str">
            <v>LA</v>
          </cell>
          <cell r="F19" t="str">
            <v>Auburn</v>
          </cell>
        </row>
        <row r="20">
          <cell r="E20" t="str">
            <v>ME</v>
          </cell>
          <cell r="F20" t="str">
            <v>Avon</v>
          </cell>
        </row>
        <row r="21">
          <cell r="E21" t="str">
            <v>MD</v>
          </cell>
          <cell r="F21" t="str">
            <v>Ayer</v>
          </cell>
        </row>
        <row r="22">
          <cell r="E22" t="str">
            <v>MA</v>
          </cell>
          <cell r="F22" t="str">
            <v>Barnstable</v>
          </cell>
        </row>
        <row r="23">
          <cell r="E23" t="str">
            <v>MI</v>
          </cell>
          <cell r="F23" t="str">
            <v>Barre</v>
          </cell>
        </row>
        <row r="24">
          <cell r="E24" t="str">
            <v>MN</v>
          </cell>
          <cell r="F24" t="str">
            <v>Becket</v>
          </cell>
        </row>
        <row r="25">
          <cell r="E25" t="str">
            <v>MS</v>
          </cell>
          <cell r="F25" t="str">
            <v>Bedford</v>
          </cell>
        </row>
        <row r="26">
          <cell r="E26" t="str">
            <v>MO</v>
          </cell>
          <cell r="F26" t="str">
            <v>Belchertown</v>
          </cell>
        </row>
        <row r="27">
          <cell r="E27" t="str">
            <v>MT</v>
          </cell>
          <cell r="F27" t="str">
            <v>Bellingham</v>
          </cell>
        </row>
        <row r="28">
          <cell r="E28" t="str">
            <v>NE</v>
          </cell>
          <cell r="F28" t="str">
            <v>Belmont</v>
          </cell>
        </row>
        <row r="29">
          <cell r="E29" t="str">
            <v>NV</v>
          </cell>
          <cell r="F29" t="str">
            <v>Berkley</v>
          </cell>
        </row>
        <row r="30">
          <cell r="E30" t="str">
            <v>NH</v>
          </cell>
          <cell r="F30" t="str">
            <v>Berlin</v>
          </cell>
        </row>
        <row r="31">
          <cell r="E31" t="str">
            <v>NJ</v>
          </cell>
          <cell r="F31" t="str">
            <v>Bernardston</v>
          </cell>
        </row>
        <row r="32">
          <cell r="E32" t="str">
            <v>NM</v>
          </cell>
          <cell r="F32" t="str">
            <v>Beverly</v>
          </cell>
        </row>
        <row r="33">
          <cell r="E33" t="str">
            <v>NY</v>
          </cell>
          <cell r="F33" t="str">
            <v>Billerica</v>
          </cell>
        </row>
        <row r="34">
          <cell r="E34" t="str">
            <v>NC</v>
          </cell>
          <cell r="F34" t="str">
            <v>Blackstone</v>
          </cell>
        </row>
        <row r="35">
          <cell r="E35" t="str">
            <v>ND</v>
          </cell>
          <cell r="F35" t="str">
            <v>Blandford</v>
          </cell>
        </row>
        <row r="36">
          <cell r="E36" t="str">
            <v>OH</v>
          </cell>
          <cell r="F36" t="str">
            <v>Bolton</v>
          </cell>
        </row>
        <row r="37">
          <cell r="E37" t="str">
            <v>OK</v>
          </cell>
          <cell r="F37" t="str">
            <v>Boston</v>
          </cell>
        </row>
        <row r="38">
          <cell r="E38" t="str">
            <v>OR</v>
          </cell>
          <cell r="F38" t="str">
            <v>Bourne</v>
          </cell>
        </row>
        <row r="39">
          <cell r="E39" t="str">
            <v>PA</v>
          </cell>
          <cell r="F39" t="str">
            <v>Boxborough</v>
          </cell>
        </row>
        <row r="40">
          <cell r="E40" t="str">
            <v>RI</v>
          </cell>
          <cell r="F40" t="str">
            <v>Boxford</v>
          </cell>
        </row>
        <row r="41">
          <cell r="E41" t="str">
            <v>SC</v>
          </cell>
          <cell r="F41" t="str">
            <v>Boylston</v>
          </cell>
        </row>
        <row r="42">
          <cell r="E42" t="str">
            <v>SD</v>
          </cell>
          <cell r="F42" t="str">
            <v>Braintree</v>
          </cell>
        </row>
        <row r="43">
          <cell r="E43" t="str">
            <v>TN</v>
          </cell>
          <cell r="F43" t="str">
            <v>Brewster</v>
          </cell>
        </row>
        <row r="44">
          <cell r="E44" t="str">
            <v>TX</v>
          </cell>
          <cell r="F44" t="str">
            <v>Bridgewater</v>
          </cell>
        </row>
        <row r="45">
          <cell r="E45" t="str">
            <v>UT</v>
          </cell>
          <cell r="F45" t="str">
            <v>Brimfield</v>
          </cell>
        </row>
        <row r="46">
          <cell r="E46" t="str">
            <v>VT</v>
          </cell>
          <cell r="F46" t="str">
            <v>Brockton</v>
          </cell>
        </row>
        <row r="47">
          <cell r="E47" t="str">
            <v>VA</v>
          </cell>
          <cell r="F47" t="str">
            <v>Brookfield</v>
          </cell>
        </row>
        <row r="48">
          <cell r="E48" t="str">
            <v>WA</v>
          </cell>
          <cell r="F48" t="str">
            <v>Brookline</v>
          </cell>
        </row>
        <row r="49">
          <cell r="E49" t="str">
            <v>WV</v>
          </cell>
          <cell r="F49" t="str">
            <v>Buckland</v>
          </cell>
        </row>
        <row r="50">
          <cell r="E50" t="str">
            <v>WI</v>
          </cell>
          <cell r="F50" t="str">
            <v>Burlington</v>
          </cell>
        </row>
        <row r="51">
          <cell r="E51" t="str">
            <v>WY</v>
          </cell>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G2" t="str">
            <v>National Grid</v>
          </cell>
        </row>
        <row r="3">
          <cell r="G3" t="str">
            <v>NSTAR</v>
          </cell>
        </row>
        <row r="4">
          <cell r="G4" t="str">
            <v>Unitil (Fitchburg Gas &amp; Electric)</v>
          </cell>
        </row>
        <row r="5">
          <cell r="G5" t="str">
            <v>Western Massachusetts Electric Company</v>
          </cell>
        </row>
        <row r="6">
          <cell r="G6" t="str">
            <v>Municipal Light Plant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ss.gov/eea/energy-utilities-clean-tech/renewable-energy/rps-aps/retail-electric-supplier-compliance/rps-and-aps-minimum-standard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ass.gov/eea/energy-utilities-clean-tech/renewable-energy/rps-aps/retail-electric-supplier-compliance/rps-and-aps-minimum-standard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5"/>
  <sheetViews>
    <sheetView showGridLines="0" tabSelected="1" zoomScaleNormal="100" workbookViewId="0"/>
  </sheetViews>
  <sheetFormatPr defaultRowHeight="14.5"/>
  <cols>
    <col min="1" max="1" width="9.1796875" style="1"/>
    <col min="2" max="2" width="44" customWidth="1"/>
    <col min="3" max="3" width="39.7265625" customWidth="1"/>
    <col min="4" max="4" width="19" customWidth="1"/>
    <col min="5" max="5" width="29.453125" customWidth="1"/>
    <col min="7" max="7" width="16" customWidth="1"/>
    <col min="8" max="8" width="16" style="83" customWidth="1"/>
    <col min="10" max="10" width="9.1796875" customWidth="1"/>
  </cols>
  <sheetData>
    <row r="1" spans="2:8" s="1" customFormat="1">
      <c r="H1" s="83"/>
    </row>
    <row r="2" spans="2:8" s="1" customFormat="1" ht="20">
      <c r="B2" s="128" t="s">
        <v>6</v>
      </c>
      <c r="C2" s="128"/>
      <c r="D2" s="128"/>
      <c r="E2" s="128"/>
      <c r="H2" s="83"/>
    </row>
    <row r="3" spans="2:8" s="1" customFormat="1" ht="20">
      <c r="B3" s="128" t="s">
        <v>7</v>
      </c>
      <c r="C3" s="128"/>
      <c r="D3" s="128"/>
      <c r="E3" s="128"/>
      <c r="H3" s="83"/>
    </row>
    <row r="4" spans="2:8" s="1" customFormat="1" ht="20">
      <c r="B4" s="128" t="s">
        <v>8</v>
      </c>
      <c r="C4" s="128"/>
      <c r="D4" s="128"/>
      <c r="E4" s="128"/>
      <c r="H4" s="83"/>
    </row>
    <row r="5" spans="2:8" ht="20">
      <c r="B5" s="128" t="s">
        <v>9</v>
      </c>
      <c r="C5" s="128"/>
      <c r="D5" s="128"/>
      <c r="E5" s="128"/>
      <c r="F5" s="3"/>
    </row>
    <row r="6" spans="2:8" s="1" customFormat="1" ht="20">
      <c r="B6" s="15"/>
      <c r="C6" s="15"/>
      <c r="D6" s="15"/>
      <c r="E6" s="15"/>
      <c r="F6" s="3"/>
      <c r="H6" s="83"/>
    </row>
    <row r="7" spans="2:8" ht="20">
      <c r="B7" s="132" t="s">
        <v>59</v>
      </c>
      <c r="C7" s="132"/>
      <c r="D7" s="132"/>
      <c r="E7" s="132"/>
      <c r="F7" s="3"/>
    </row>
    <row r="8" spans="2:8" ht="20">
      <c r="B8" s="131" t="s">
        <v>12</v>
      </c>
      <c r="C8" s="131"/>
      <c r="D8" s="131"/>
      <c r="E8" s="131"/>
      <c r="F8" s="3"/>
    </row>
    <row r="9" spans="2:8" s="1" customFormat="1" ht="20">
      <c r="B9" s="129">
        <v>44390</v>
      </c>
      <c r="C9" s="130"/>
      <c r="D9" s="130"/>
      <c r="E9" s="130"/>
      <c r="F9" s="3"/>
      <c r="H9" s="83"/>
    </row>
    <row r="10" spans="2:8" s="1" customFormat="1" ht="20">
      <c r="B10" s="19"/>
      <c r="C10" s="19"/>
      <c r="D10" s="19"/>
      <c r="E10" s="19"/>
      <c r="F10" s="3"/>
      <c r="H10" s="83"/>
    </row>
    <row r="11" spans="2:8" ht="21" customHeight="1">
      <c r="B11" s="25" t="s">
        <v>39</v>
      </c>
      <c r="D11" s="3"/>
      <c r="E11" s="3"/>
      <c r="F11" s="3"/>
    </row>
    <row r="12" spans="2:8" s="1" customFormat="1" ht="21" customHeight="1">
      <c r="B12" s="111" t="s">
        <v>20</v>
      </c>
      <c r="C12" s="111"/>
      <c r="D12" s="111"/>
      <c r="E12" s="111"/>
      <c r="F12" s="3"/>
      <c r="H12" s="83"/>
    </row>
    <row r="13" spans="2:8" s="57" customFormat="1" ht="21" customHeight="1">
      <c r="B13" s="122" t="s">
        <v>55</v>
      </c>
      <c r="C13" s="122"/>
      <c r="D13" s="94"/>
      <c r="E13" s="94"/>
      <c r="F13" s="3"/>
      <c r="H13" s="83"/>
    </row>
    <row r="14" spans="2:8" s="1" customFormat="1" ht="19.5" customHeight="1">
      <c r="B14" s="111" t="s">
        <v>56</v>
      </c>
      <c r="C14" s="111"/>
      <c r="D14" s="111"/>
      <c r="E14" s="111"/>
      <c r="F14" s="3"/>
      <c r="H14" s="83"/>
    </row>
    <row r="15" spans="2:8" s="57" customFormat="1" ht="18.5">
      <c r="B15" s="58"/>
      <c r="C15" s="58"/>
      <c r="D15" s="58"/>
      <c r="E15" s="58"/>
      <c r="F15" s="3"/>
      <c r="H15" s="83"/>
    </row>
    <row r="16" spans="2:8" ht="15" thickBot="1">
      <c r="B16" s="3"/>
      <c r="C16" s="3"/>
      <c r="D16" s="3"/>
      <c r="E16" s="3"/>
      <c r="F16" s="3"/>
    </row>
    <row r="17" spans="1:10" ht="16" thickBot="1">
      <c r="B17" s="89" t="s">
        <v>0</v>
      </c>
      <c r="C17" s="90" t="s">
        <v>60</v>
      </c>
      <c r="D17" s="82" t="s">
        <v>14</v>
      </c>
      <c r="E17" s="91" t="s">
        <v>1</v>
      </c>
      <c r="F17" s="3"/>
    </row>
    <row r="18" spans="1:10" ht="39.75" customHeight="1">
      <c r="B18" s="37" t="s">
        <v>15</v>
      </c>
      <c r="C18" s="38" t="s">
        <v>61</v>
      </c>
      <c r="D18" s="55">
        <f>E52</f>
        <v>689899.98456000001</v>
      </c>
      <c r="E18" s="99" t="s">
        <v>37</v>
      </c>
      <c r="F18" s="3"/>
      <c r="G18" s="1"/>
    </row>
    <row r="19" spans="1:10" s="81" customFormat="1" ht="39.75" customHeight="1">
      <c r="B19" s="39" t="s">
        <v>54</v>
      </c>
      <c r="C19" s="40" t="s">
        <v>62</v>
      </c>
      <c r="D19" s="92">
        <f>E60</f>
        <v>72342.222583858995</v>
      </c>
      <c r="E19" s="100" t="s">
        <v>37</v>
      </c>
      <c r="F19" s="3"/>
      <c r="H19" s="83"/>
    </row>
    <row r="20" spans="1:10" s="1" customFormat="1" ht="39.75" customHeight="1">
      <c r="B20" s="39" t="s">
        <v>16</v>
      </c>
      <c r="C20" s="40" t="s">
        <v>63</v>
      </c>
      <c r="D20" s="93">
        <v>9519</v>
      </c>
      <c r="E20" s="78" t="s">
        <v>66</v>
      </c>
      <c r="F20" s="3"/>
      <c r="H20" s="83"/>
    </row>
    <row r="21" spans="1:10" ht="39.75" customHeight="1">
      <c r="B21" s="39" t="s">
        <v>4</v>
      </c>
      <c r="C21" s="40" t="s">
        <v>64</v>
      </c>
      <c r="D21" s="93">
        <v>42062</v>
      </c>
      <c r="E21" s="78" t="s">
        <v>66</v>
      </c>
      <c r="F21" s="53"/>
    </row>
    <row r="22" spans="1:10" ht="39.75" customHeight="1" thickBot="1">
      <c r="B22" s="77" t="s">
        <v>35</v>
      </c>
      <c r="C22" s="41" t="s">
        <v>65</v>
      </c>
      <c r="D22" s="44">
        <v>23864</v>
      </c>
      <c r="E22" s="43" t="s">
        <v>67</v>
      </c>
      <c r="F22" s="3"/>
    </row>
    <row r="23" spans="1:10" ht="16" thickBot="1">
      <c r="B23" s="9"/>
      <c r="C23" s="9"/>
      <c r="D23" s="54"/>
      <c r="E23" s="3"/>
      <c r="F23" s="3"/>
    </row>
    <row r="24" spans="1:10" ht="16" thickBot="1">
      <c r="B24" s="10" t="s">
        <v>2</v>
      </c>
      <c r="C24" s="6" t="s">
        <v>60</v>
      </c>
      <c r="D24" s="23" t="s">
        <v>14</v>
      </c>
      <c r="E24" s="2" t="s">
        <v>1</v>
      </c>
      <c r="F24" s="3"/>
    </row>
    <row r="25" spans="1:10" ht="44.25" customHeight="1">
      <c r="B25" s="80" t="s">
        <v>34</v>
      </c>
      <c r="C25" s="20" t="s">
        <v>79</v>
      </c>
      <c r="D25" s="55">
        <f>IF((D18-D19-D20+D21+D22)&lt;D18-D19, D18-D19, (D18-D19-D20+D21+D22))</f>
        <v>673964.76197614102</v>
      </c>
      <c r="E25" s="22" t="s">
        <v>40</v>
      </c>
      <c r="F25" s="3"/>
      <c r="J25" s="51"/>
    </row>
    <row r="26" spans="1:10" ht="44.25" customHeight="1">
      <c r="B26" s="11" t="s">
        <v>68</v>
      </c>
      <c r="C26" s="7"/>
      <c r="D26" s="79">
        <v>43673802</v>
      </c>
      <c r="E26" s="21" t="s">
        <v>80</v>
      </c>
      <c r="F26" s="3"/>
    </row>
    <row r="27" spans="1:10" ht="44.25" customHeight="1" thickBot="1">
      <c r="B27" s="12" t="s">
        <v>69</v>
      </c>
      <c r="C27" s="8"/>
      <c r="D27" s="33">
        <f>D25/D26</f>
        <v>1.54317859016749E-2</v>
      </c>
      <c r="E27" s="4" t="s">
        <v>3</v>
      </c>
      <c r="F27" s="3"/>
    </row>
    <row r="28" spans="1:10" s="1" customFormat="1" ht="8.5" customHeight="1">
      <c r="A28" s="14"/>
      <c r="B28" s="16"/>
      <c r="C28" s="16"/>
      <c r="D28" s="24"/>
      <c r="E28" s="17"/>
      <c r="F28" s="14"/>
      <c r="H28" s="83"/>
    </row>
    <row r="29" spans="1:10" s="1" customFormat="1" ht="18.5">
      <c r="A29" s="14"/>
      <c r="B29" s="25" t="s">
        <v>11</v>
      </c>
      <c r="C29" s="14"/>
      <c r="D29" s="14"/>
      <c r="F29" s="14"/>
      <c r="H29" s="83"/>
    </row>
    <row r="30" spans="1:10" s="1" customFormat="1" ht="22.5" customHeight="1">
      <c r="A30" s="14"/>
      <c r="B30" s="105" t="s">
        <v>82</v>
      </c>
      <c r="C30" s="14"/>
      <c r="F30" s="14"/>
      <c r="H30" s="83"/>
    </row>
    <row r="31" spans="1:10" s="1" customFormat="1" ht="15.5">
      <c r="A31" s="14"/>
      <c r="B31" s="26" t="s">
        <v>49</v>
      </c>
      <c r="C31" s="65"/>
      <c r="F31" s="14"/>
      <c r="H31" s="83"/>
    </row>
    <row r="32" spans="1:10" s="95" customFormat="1">
      <c r="A32" s="14"/>
      <c r="B32" s="61"/>
      <c r="C32" s="64">
        <f>D18</f>
        <v>689899.98456000001</v>
      </c>
      <c r="F32" s="14"/>
    </row>
    <row r="33" spans="1:8" s="95" customFormat="1" ht="15" customHeight="1">
      <c r="A33" s="14"/>
      <c r="B33" s="98" t="s">
        <v>70</v>
      </c>
      <c r="C33" s="64">
        <f>E60</f>
        <v>72342.222583858995</v>
      </c>
      <c r="F33" s="14"/>
    </row>
    <row r="34" spans="1:8" s="57" customFormat="1">
      <c r="A34" s="14"/>
      <c r="B34" s="68" t="s">
        <v>48</v>
      </c>
      <c r="C34" s="63">
        <f>C32-C33</f>
        <v>617557.76197614102</v>
      </c>
      <c r="F34" s="14"/>
      <c r="H34" s="83"/>
    </row>
    <row r="35" spans="1:8" s="95" customFormat="1" ht="15.5">
      <c r="A35" s="14"/>
      <c r="B35" s="26" t="s">
        <v>50</v>
      </c>
      <c r="C35" s="14"/>
      <c r="F35" s="14"/>
    </row>
    <row r="36" spans="1:8" s="1" customFormat="1" ht="15.75" customHeight="1">
      <c r="A36" s="14"/>
      <c r="B36" s="61"/>
      <c r="C36" s="64">
        <f>E51</f>
        <v>689899.98456000001</v>
      </c>
      <c r="F36" s="14"/>
      <c r="H36" s="83"/>
    </row>
    <row r="37" spans="1:8" s="81" customFormat="1" ht="15.75" customHeight="1">
      <c r="A37" s="14"/>
      <c r="B37" s="98" t="s">
        <v>70</v>
      </c>
      <c r="C37" s="64">
        <f>E60</f>
        <v>72342.222583858995</v>
      </c>
      <c r="F37" s="14"/>
      <c r="H37" s="83"/>
    </row>
    <row r="38" spans="1:8" s="1" customFormat="1" ht="15.65" customHeight="1">
      <c r="A38" s="14"/>
      <c r="B38" s="98" t="s">
        <v>51</v>
      </c>
      <c r="C38" s="63">
        <f>D20</f>
        <v>9519</v>
      </c>
      <c r="F38" s="28"/>
      <c r="H38" s="83"/>
    </row>
    <row r="39" spans="1:8" s="60" customFormat="1" ht="15.75" customHeight="1">
      <c r="A39" s="14"/>
      <c r="B39" s="98" t="s">
        <v>52</v>
      </c>
      <c r="C39" s="63">
        <f>D21</f>
        <v>42062</v>
      </c>
      <c r="F39" s="28"/>
      <c r="H39" s="83"/>
    </row>
    <row r="40" spans="1:8" s="60" customFormat="1" ht="15.75" customHeight="1">
      <c r="A40" s="14"/>
      <c r="B40" s="98" t="s">
        <v>53</v>
      </c>
      <c r="C40" s="63">
        <f>D22</f>
        <v>23864</v>
      </c>
      <c r="D40" s="28"/>
      <c r="F40" s="28"/>
      <c r="H40" s="83"/>
    </row>
    <row r="41" spans="1:8" s="60" customFormat="1" ht="15.75" customHeight="1">
      <c r="A41" s="14"/>
      <c r="B41" s="68" t="s">
        <v>48</v>
      </c>
      <c r="C41" s="63">
        <f>C36-C37-C38+C39+C40</f>
        <v>673964.76197614102</v>
      </c>
      <c r="F41" s="28"/>
      <c r="H41" s="83"/>
    </row>
    <row r="42" spans="1:8" s="60" customFormat="1" ht="15.5">
      <c r="A42" s="14"/>
      <c r="B42" s="69" t="s">
        <v>47</v>
      </c>
      <c r="C42" s="70">
        <f>MAX(C41,C34)</f>
        <v>673964.76197614102</v>
      </c>
      <c r="D42" s="27"/>
      <c r="F42" s="14"/>
      <c r="H42" s="83"/>
    </row>
    <row r="43" spans="1:8" s="60" customFormat="1" ht="20.5" customHeight="1">
      <c r="A43" s="14"/>
      <c r="B43" s="32" t="s">
        <v>69</v>
      </c>
      <c r="C43" s="27"/>
      <c r="D43" s="27"/>
      <c r="F43" s="14"/>
      <c r="H43" s="83"/>
    </row>
    <row r="44" spans="1:8" s="60" customFormat="1" ht="15.5">
      <c r="A44" s="14"/>
      <c r="B44" s="62"/>
      <c r="C44" s="63">
        <f>C42</f>
        <v>673964.76197614102</v>
      </c>
      <c r="D44" s="27"/>
      <c r="F44" s="14"/>
      <c r="H44" s="83"/>
    </row>
    <row r="45" spans="1:8" s="60" customFormat="1" ht="15.5">
      <c r="A45" s="14"/>
      <c r="B45" s="67" t="s">
        <v>27</v>
      </c>
      <c r="C45" s="66">
        <f>D26</f>
        <v>43673802</v>
      </c>
      <c r="D45" s="27"/>
      <c r="F45" s="14"/>
      <c r="H45" s="83"/>
    </row>
    <row r="46" spans="1:8" s="60" customFormat="1" ht="15.5">
      <c r="A46" s="14"/>
      <c r="B46" s="71" t="s">
        <v>28</v>
      </c>
      <c r="C46" s="72">
        <f>C44/C45</f>
        <v>1.54317859016749E-2</v>
      </c>
      <c r="D46" s="27"/>
      <c r="F46" s="14"/>
      <c r="H46" s="83"/>
    </row>
    <row r="47" spans="1:8" s="60" customFormat="1" ht="18.649999999999999" customHeight="1">
      <c r="A47" s="14"/>
      <c r="B47" s="29"/>
      <c r="C47" s="30"/>
      <c r="D47" s="30"/>
      <c r="E47" s="14"/>
      <c r="F47" s="14"/>
      <c r="H47" s="83"/>
    </row>
    <row r="48" spans="1:8" s="1" customFormat="1" ht="19" thickBot="1">
      <c r="A48" s="14"/>
      <c r="B48" s="31" t="s">
        <v>13</v>
      </c>
      <c r="C48" s="29"/>
      <c r="D48" s="30"/>
      <c r="E48" s="14"/>
      <c r="F48" s="14"/>
      <c r="H48" s="83"/>
    </row>
    <row r="49" spans="2:9" s="1" customFormat="1" ht="15.5">
      <c r="B49" s="116" t="s">
        <v>81</v>
      </c>
      <c r="C49" s="117"/>
      <c r="D49" s="120" t="s">
        <v>78</v>
      </c>
      <c r="E49" s="114" t="s">
        <v>77</v>
      </c>
      <c r="F49" s="3"/>
      <c r="H49" s="83"/>
    </row>
    <row r="50" spans="2:9" ht="15.5">
      <c r="B50" s="112" t="s">
        <v>10</v>
      </c>
      <c r="C50" s="113"/>
      <c r="D50" s="121"/>
      <c r="E50" s="115"/>
      <c r="F50" s="3"/>
    </row>
    <row r="51" spans="2:9" ht="16" thickBot="1">
      <c r="B51" s="109" t="s">
        <v>76</v>
      </c>
      <c r="C51" s="110"/>
      <c r="D51" s="103">
        <v>603.49199999999996</v>
      </c>
      <c r="E51" s="56">
        <f>D51*0.1305*8760</f>
        <v>689899.98456000001</v>
      </c>
      <c r="F51" s="85"/>
      <c r="G51" s="102"/>
    </row>
    <row r="52" spans="2:9" s="81" customFormat="1" ht="16" thickBot="1">
      <c r="B52" s="107" t="s">
        <v>5</v>
      </c>
      <c r="C52" s="108"/>
      <c r="D52" s="45">
        <f>D51</f>
        <v>603.49199999999996</v>
      </c>
      <c r="E52" s="46">
        <f>E51</f>
        <v>689899.98456000001</v>
      </c>
      <c r="F52" s="85"/>
      <c r="H52" s="83"/>
    </row>
    <row r="53" spans="2:9" s="3" customFormat="1" ht="21" customHeight="1" thickBot="1">
      <c r="B53" s="86"/>
      <c r="C53" s="86"/>
      <c r="D53" s="87"/>
      <c r="E53" s="88"/>
      <c r="F53" s="85"/>
    </row>
    <row r="54" spans="2:9" s="81" customFormat="1" ht="15.5">
      <c r="B54" s="116" t="s">
        <v>71</v>
      </c>
      <c r="C54" s="117"/>
      <c r="D54" s="120" t="s">
        <v>17</v>
      </c>
      <c r="E54" s="114" t="s">
        <v>88</v>
      </c>
      <c r="F54" s="85"/>
      <c r="G54" s="125" t="s">
        <v>41</v>
      </c>
      <c r="H54" s="97" t="s">
        <v>42</v>
      </c>
      <c r="I54" s="96">
        <v>0.23005565862708718</v>
      </c>
    </row>
    <row r="55" spans="2:9" s="81" customFormat="1" ht="16" thickBot="1">
      <c r="B55" s="135" t="s">
        <v>10</v>
      </c>
      <c r="C55" s="136"/>
      <c r="D55" s="133"/>
      <c r="E55" s="134"/>
      <c r="F55" s="85"/>
      <c r="G55" s="126"/>
      <c r="H55" s="97" t="s">
        <v>43</v>
      </c>
      <c r="I55" s="96">
        <v>0.28942486085343233</v>
      </c>
    </row>
    <row r="56" spans="2:9" s="81" customFormat="1" ht="16" thickBot="1">
      <c r="B56" s="123" t="s">
        <v>72</v>
      </c>
      <c r="C56" s="124"/>
      <c r="D56" s="104">
        <v>16.986999999999998</v>
      </c>
      <c r="E56" s="84">
        <f>D56*0.1305*8760</f>
        <v>19419.198659999998</v>
      </c>
      <c r="F56" s="3"/>
      <c r="G56" s="126"/>
      <c r="H56" s="97" t="s">
        <v>44</v>
      </c>
      <c r="I56" s="96">
        <v>0.29313543599257885</v>
      </c>
    </row>
    <row r="57" spans="2:9" s="81" customFormat="1" ht="16" thickBot="1">
      <c r="B57" s="123" t="s">
        <v>73</v>
      </c>
      <c r="C57" s="124"/>
      <c r="D57" s="104">
        <v>26.358000000000001</v>
      </c>
      <c r="E57" s="56">
        <f>D57*0.1305*8760*(I55+I56+I57)</f>
        <v>23199.915496474958</v>
      </c>
      <c r="F57" s="3"/>
      <c r="G57" s="127"/>
      <c r="H57" s="97" t="s">
        <v>45</v>
      </c>
      <c r="I57" s="96">
        <v>0.18738404452690169</v>
      </c>
    </row>
    <row r="58" spans="2:9" s="81" customFormat="1" ht="16" thickBot="1">
      <c r="B58" s="123" t="s">
        <v>74</v>
      </c>
      <c r="C58" s="124"/>
      <c r="D58" s="104">
        <v>42.473999999999997</v>
      </c>
      <c r="E58" s="56">
        <f>D58*0.1305*8760*(I56+I57)</f>
        <v>23331.828712207793</v>
      </c>
      <c r="F58" s="3"/>
      <c r="G58" s="83" t="s">
        <v>46</v>
      </c>
      <c r="H58" s="83"/>
    </row>
    <row r="59" spans="2:9" s="81" customFormat="1" ht="16" thickBot="1">
      <c r="B59" s="123" t="s">
        <v>75</v>
      </c>
      <c r="C59" s="124"/>
      <c r="D59" s="104">
        <v>29.835999999999999</v>
      </c>
      <c r="E59" s="56">
        <f>D59*0.1305*8760*I57</f>
        <v>6391.2797151762534</v>
      </c>
      <c r="F59" s="3"/>
      <c r="H59" s="83"/>
    </row>
    <row r="60" spans="2:9" ht="16" thickBot="1">
      <c r="B60" s="107" t="s">
        <v>5</v>
      </c>
      <c r="C60" s="108"/>
      <c r="D60" s="45">
        <f>D56+D57+D58+D59</f>
        <v>115.65499999999999</v>
      </c>
      <c r="E60" s="46">
        <f>E56+E57+E58+E59</f>
        <v>72342.222583858995</v>
      </c>
      <c r="F60" s="3"/>
    </row>
    <row r="61" spans="2:9" s="1" customFormat="1" ht="15.65" customHeight="1">
      <c r="B61" s="34"/>
      <c r="C61" s="34"/>
      <c r="D61" s="35"/>
      <c r="E61" s="36"/>
      <c r="F61" s="3"/>
      <c r="H61" s="83"/>
    </row>
    <row r="62" spans="2:9" ht="51.75" customHeight="1">
      <c r="B62" s="106" t="s">
        <v>36</v>
      </c>
      <c r="C62" s="106"/>
      <c r="D62" s="106"/>
      <c r="E62" s="106"/>
      <c r="F62" s="18"/>
    </row>
    <row r="63" spans="2:9" s="1" customFormat="1">
      <c r="B63" s="118" t="s">
        <v>18</v>
      </c>
      <c r="C63" s="119"/>
      <c r="D63" s="119"/>
      <c r="E63" s="119"/>
      <c r="F63" s="18"/>
      <c r="H63" s="83"/>
    </row>
    <row r="64" spans="2:9" s="101" customFormat="1">
      <c r="B64" s="106" t="s">
        <v>85</v>
      </c>
      <c r="C64" s="106"/>
      <c r="D64" s="106"/>
      <c r="E64" s="106"/>
      <c r="F64" s="18"/>
    </row>
    <row r="65" spans="2:5">
      <c r="B65" s="106" t="s">
        <v>89</v>
      </c>
      <c r="C65" s="106"/>
      <c r="D65" s="106"/>
      <c r="E65" s="106"/>
    </row>
  </sheetData>
  <mergeCells count="30">
    <mergeCell ref="B64:E64"/>
    <mergeCell ref="G54:G57"/>
    <mergeCell ref="B3:E3"/>
    <mergeCell ref="B2:E2"/>
    <mergeCell ref="B5:E5"/>
    <mergeCell ref="B4:E4"/>
    <mergeCell ref="B9:E9"/>
    <mergeCell ref="B8:E8"/>
    <mergeCell ref="B7:E7"/>
    <mergeCell ref="B52:C52"/>
    <mergeCell ref="B54:C54"/>
    <mergeCell ref="D54:D55"/>
    <mergeCell ref="E54:E55"/>
    <mergeCell ref="B55:C55"/>
    <mergeCell ref="B65:E65"/>
    <mergeCell ref="B60:C60"/>
    <mergeCell ref="B51:C51"/>
    <mergeCell ref="B12:E12"/>
    <mergeCell ref="B14:E14"/>
    <mergeCell ref="B50:C50"/>
    <mergeCell ref="E49:E50"/>
    <mergeCell ref="B49:C49"/>
    <mergeCell ref="B63:E63"/>
    <mergeCell ref="B62:E62"/>
    <mergeCell ref="D49:D50"/>
    <mergeCell ref="B13:C13"/>
    <mergeCell ref="B56:C56"/>
    <mergeCell ref="B57:C57"/>
    <mergeCell ref="B58:C58"/>
    <mergeCell ref="B59:C59"/>
  </mergeCells>
  <hyperlinks>
    <hyperlink ref="B63" r:id="rId1" xr:uid="{00000000-0004-0000-0000-000000000000}"/>
  </hyperlinks>
  <pageMargins left="0.7" right="0.7" top="0.75" bottom="0.75" header="0.3" footer="0.3"/>
  <pageSetup scale="62"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65"/>
  <sheetViews>
    <sheetView showGridLines="0" zoomScaleNormal="100" workbookViewId="0"/>
  </sheetViews>
  <sheetFormatPr defaultColWidth="9.1796875" defaultRowHeight="14.5"/>
  <cols>
    <col min="1" max="1" width="9.1796875" style="50"/>
    <col min="2" max="2" width="44" style="50" customWidth="1"/>
    <col min="3" max="3" width="41.1796875" style="50" customWidth="1"/>
    <col min="4" max="4" width="19" style="50" customWidth="1"/>
    <col min="5" max="5" width="29.453125" style="50" customWidth="1"/>
    <col min="6" max="6" width="9.1796875" style="50"/>
    <col min="7" max="7" width="14.54296875" style="50" customWidth="1"/>
    <col min="8" max="8" width="9.1796875" style="50"/>
    <col min="9" max="9" width="9.1796875" style="50" customWidth="1"/>
    <col min="10" max="16384" width="9.1796875" style="50"/>
  </cols>
  <sheetData>
    <row r="2" spans="2:6" ht="20">
      <c r="B2" s="128" t="s">
        <v>6</v>
      </c>
      <c r="C2" s="128"/>
      <c r="D2" s="128"/>
      <c r="E2" s="128"/>
    </row>
    <row r="3" spans="2:6" ht="20">
      <c r="B3" s="128" t="s">
        <v>7</v>
      </c>
      <c r="C3" s="128"/>
      <c r="D3" s="128"/>
      <c r="E3" s="128"/>
    </row>
    <row r="4" spans="2:6" ht="20">
      <c r="B4" s="128" t="s">
        <v>8</v>
      </c>
      <c r="C4" s="128"/>
      <c r="D4" s="128"/>
      <c r="E4" s="128"/>
    </row>
    <row r="5" spans="2:6" ht="20">
      <c r="B5" s="128" t="s">
        <v>9</v>
      </c>
      <c r="C5" s="128"/>
      <c r="D5" s="128"/>
      <c r="E5" s="128"/>
      <c r="F5" s="3"/>
    </row>
    <row r="6" spans="2:6" ht="20">
      <c r="B6" s="48"/>
      <c r="C6" s="48"/>
      <c r="D6" s="48"/>
      <c r="E6" s="48"/>
      <c r="F6" s="3"/>
    </row>
    <row r="7" spans="2:6" ht="20">
      <c r="B7" s="140" t="s">
        <v>38</v>
      </c>
      <c r="C7" s="140"/>
      <c r="D7" s="140"/>
      <c r="E7" s="140"/>
      <c r="F7" s="3"/>
    </row>
    <row r="8" spans="2:6" ht="20">
      <c r="B8" s="131" t="s">
        <v>58</v>
      </c>
      <c r="C8" s="131"/>
      <c r="D8" s="131"/>
      <c r="E8" s="131"/>
      <c r="F8" s="3"/>
    </row>
    <row r="9" spans="2:6" ht="20">
      <c r="B9" s="129">
        <v>44390</v>
      </c>
      <c r="C9" s="130"/>
      <c r="D9" s="130"/>
      <c r="E9" s="130"/>
      <c r="F9" s="3"/>
    </row>
    <row r="10" spans="2:6" ht="20">
      <c r="B10" s="49"/>
      <c r="C10" s="49"/>
      <c r="D10" s="49"/>
      <c r="E10" s="49"/>
      <c r="F10" s="3"/>
    </row>
    <row r="11" spans="2:6" ht="21" customHeight="1">
      <c r="B11" s="25" t="s">
        <v>39</v>
      </c>
      <c r="D11" s="3"/>
      <c r="E11" s="3"/>
      <c r="F11" s="3"/>
    </row>
    <row r="12" spans="2:6" ht="21" customHeight="1">
      <c r="B12" s="111" t="s">
        <v>20</v>
      </c>
      <c r="C12" s="111"/>
      <c r="D12" s="111"/>
      <c r="E12" s="111"/>
      <c r="F12" s="3"/>
    </row>
    <row r="13" spans="2:6" ht="21" customHeight="1">
      <c r="B13" s="122" t="s">
        <v>55</v>
      </c>
      <c r="C13" s="122"/>
      <c r="D13" s="94"/>
      <c r="E13" s="94"/>
      <c r="F13" s="3"/>
    </row>
    <row r="14" spans="2:6" ht="19.5" customHeight="1">
      <c r="B14" s="111" t="s">
        <v>56</v>
      </c>
      <c r="C14" s="111"/>
      <c r="D14" s="111"/>
      <c r="E14" s="111"/>
      <c r="F14" s="3"/>
    </row>
    <row r="15" spans="2:6" s="60" customFormat="1" ht="18.5">
      <c r="B15" s="59"/>
      <c r="C15" s="59"/>
      <c r="D15" s="59"/>
      <c r="E15" s="59"/>
      <c r="F15" s="3"/>
    </row>
    <row r="16" spans="2:6" s="57" customFormat="1" ht="19" thickBot="1">
      <c r="B16" s="58"/>
      <c r="C16" s="58"/>
      <c r="D16" s="58"/>
      <c r="E16" s="58"/>
      <c r="F16" s="3"/>
    </row>
    <row r="17" spans="1:6" ht="16" thickBot="1">
      <c r="B17" s="5" t="s">
        <v>0</v>
      </c>
      <c r="C17" s="6" t="s">
        <v>33</v>
      </c>
      <c r="D17" s="23" t="s">
        <v>14</v>
      </c>
      <c r="E17" s="2" t="s">
        <v>1</v>
      </c>
      <c r="F17" s="3"/>
    </row>
    <row r="18" spans="1:6" ht="39.75" customHeight="1">
      <c r="B18" s="37" t="s">
        <v>15</v>
      </c>
      <c r="C18" s="38" t="s">
        <v>32</v>
      </c>
      <c r="D18" s="52">
        <f>E52</f>
        <v>400305.05424000003</v>
      </c>
      <c r="E18" s="99" t="s">
        <v>37</v>
      </c>
      <c r="F18" s="3"/>
    </row>
    <row r="19" spans="1:6" s="95" customFormat="1" ht="39.75" customHeight="1">
      <c r="B19" s="39" t="s">
        <v>54</v>
      </c>
      <c r="C19" s="40" t="s">
        <v>57</v>
      </c>
      <c r="D19" s="92">
        <f>E60</f>
        <v>72342.222583858995</v>
      </c>
      <c r="E19" s="100" t="s">
        <v>37</v>
      </c>
      <c r="F19" s="3"/>
    </row>
    <row r="20" spans="1:6" ht="39.75" customHeight="1">
      <c r="B20" s="39" t="s">
        <v>16</v>
      </c>
      <c r="C20" s="40" t="s">
        <v>21</v>
      </c>
      <c r="D20" s="75">
        <v>9519</v>
      </c>
      <c r="E20" s="42" t="s">
        <v>30</v>
      </c>
      <c r="F20" s="3"/>
    </row>
    <row r="21" spans="1:6" ht="39.75" customHeight="1">
      <c r="B21" s="39" t="s">
        <v>4</v>
      </c>
      <c r="C21" s="40" t="s">
        <v>22</v>
      </c>
      <c r="D21" s="76">
        <v>42062</v>
      </c>
      <c r="E21" s="42" t="s">
        <v>30</v>
      </c>
      <c r="F21" s="3"/>
    </row>
    <row r="22" spans="1:6" ht="39.75" customHeight="1" thickBot="1">
      <c r="B22" s="73" t="s">
        <v>35</v>
      </c>
      <c r="C22" s="41" t="s">
        <v>23</v>
      </c>
      <c r="D22" s="44">
        <v>23864</v>
      </c>
      <c r="E22" s="43" t="s">
        <v>31</v>
      </c>
      <c r="F22" s="3"/>
    </row>
    <row r="23" spans="1:6" ht="16" thickBot="1">
      <c r="B23" s="9"/>
      <c r="C23" s="9"/>
      <c r="D23" s="13"/>
      <c r="E23" s="3"/>
      <c r="F23" s="3"/>
    </row>
    <row r="24" spans="1:6" ht="16" thickBot="1">
      <c r="B24" s="10" t="s">
        <v>2</v>
      </c>
      <c r="C24" s="6" t="s">
        <v>33</v>
      </c>
      <c r="D24" s="23" t="s">
        <v>14</v>
      </c>
      <c r="E24" s="2" t="s">
        <v>1</v>
      </c>
      <c r="F24" s="3"/>
    </row>
    <row r="25" spans="1:6" ht="30" customHeight="1">
      <c r="B25" s="74" t="s">
        <v>34</v>
      </c>
      <c r="C25" s="20" t="s">
        <v>24</v>
      </c>
      <c r="D25" s="55">
        <f>IF((D18-D19-D20+D21+D22)&lt;D18-D19, D18-D19, (D18-D19-D20+D21+D22))</f>
        <v>384369.83165614103</v>
      </c>
      <c r="E25" s="22" t="s">
        <v>19</v>
      </c>
      <c r="F25" s="3"/>
    </row>
    <row r="26" spans="1:6" ht="30" customHeight="1">
      <c r="B26" s="11" t="s">
        <v>25</v>
      </c>
      <c r="C26" s="7"/>
      <c r="D26" s="79">
        <v>43673802</v>
      </c>
      <c r="E26" s="21" t="s">
        <v>29</v>
      </c>
      <c r="F26" s="3"/>
    </row>
    <row r="27" spans="1:6" ht="30" customHeight="1" thickBot="1">
      <c r="B27" s="12" t="s">
        <v>26</v>
      </c>
      <c r="C27" s="8"/>
      <c r="D27" s="33">
        <f>D25/D26</f>
        <v>8.8009244456468665E-3</v>
      </c>
      <c r="E27" s="4" t="s">
        <v>3</v>
      </c>
      <c r="F27" s="3"/>
    </row>
    <row r="28" spans="1:6" ht="8.5" customHeight="1">
      <c r="A28" s="14"/>
      <c r="B28" s="16"/>
      <c r="C28" s="16"/>
      <c r="D28" s="24"/>
      <c r="E28" s="17"/>
      <c r="F28" s="14"/>
    </row>
    <row r="29" spans="1:6" ht="18.5">
      <c r="A29" s="14"/>
      <c r="B29" s="25" t="s">
        <v>11</v>
      </c>
      <c r="C29" s="14"/>
      <c r="D29" s="14"/>
      <c r="F29" s="14"/>
    </row>
    <row r="30" spans="1:6" ht="17.149999999999999" customHeight="1">
      <c r="A30" s="14"/>
      <c r="B30" s="105" t="s">
        <v>82</v>
      </c>
      <c r="C30" s="14"/>
      <c r="D30" s="14"/>
      <c r="F30" s="14"/>
    </row>
    <row r="31" spans="1:6" s="95" customFormat="1" ht="15.75" customHeight="1">
      <c r="A31" s="14"/>
      <c r="B31" s="26" t="s">
        <v>49</v>
      </c>
      <c r="C31" s="65"/>
      <c r="D31" s="27"/>
      <c r="F31" s="14"/>
    </row>
    <row r="32" spans="1:6" s="95" customFormat="1" ht="15.75" customHeight="1">
      <c r="A32" s="14"/>
      <c r="B32" s="61"/>
      <c r="C32" s="64">
        <f>D18</f>
        <v>400305.05424000003</v>
      </c>
      <c r="D32" s="27"/>
      <c r="F32" s="14"/>
    </row>
    <row r="33" spans="1:6" s="95" customFormat="1" ht="15.75" customHeight="1">
      <c r="A33" s="14"/>
      <c r="B33" s="98" t="s">
        <v>83</v>
      </c>
      <c r="C33" s="64">
        <f>E60</f>
        <v>72342.222583858995</v>
      </c>
      <c r="D33" s="27"/>
      <c r="F33" s="14"/>
    </row>
    <row r="34" spans="1:6" s="95" customFormat="1" ht="15.75" customHeight="1">
      <c r="A34" s="14"/>
      <c r="B34" s="68" t="s">
        <v>48</v>
      </c>
      <c r="C34" s="63">
        <f>C32-C33</f>
        <v>327962.83165614103</v>
      </c>
      <c r="D34" s="27"/>
      <c r="F34" s="14"/>
    </row>
    <row r="35" spans="1:6" ht="15.75" customHeight="1">
      <c r="A35" s="14"/>
      <c r="B35" s="26" t="s">
        <v>50</v>
      </c>
      <c r="C35" s="14"/>
      <c r="D35" s="14"/>
      <c r="F35" s="14"/>
    </row>
    <row r="36" spans="1:6" ht="15.75" customHeight="1">
      <c r="A36" s="14"/>
      <c r="B36" s="61"/>
      <c r="C36" s="64">
        <f>D18</f>
        <v>400305.05424000003</v>
      </c>
      <c r="D36" s="28"/>
      <c r="F36" s="28"/>
    </row>
    <row r="37" spans="1:6" s="57" customFormat="1" ht="15.75" customHeight="1">
      <c r="A37" s="14"/>
      <c r="B37" s="98" t="s">
        <v>83</v>
      </c>
      <c r="C37" s="64">
        <f>E60</f>
        <v>72342.222583858995</v>
      </c>
      <c r="D37" s="27"/>
      <c r="F37" s="28"/>
    </row>
    <row r="38" spans="1:6" ht="17.5" customHeight="1">
      <c r="A38" s="14"/>
      <c r="B38" s="98" t="s">
        <v>83</v>
      </c>
      <c r="C38" s="63">
        <f>D20</f>
        <v>9519</v>
      </c>
      <c r="D38" s="27"/>
      <c r="F38" s="14"/>
    </row>
    <row r="39" spans="1:6" ht="15.75" customHeight="1">
      <c r="A39" s="14"/>
      <c r="B39" s="98" t="s">
        <v>84</v>
      </c>
      <c r="C39" s="63">
        <f>D21</f>
        <v>42062</v>
      </c>
      <c r="D39" s="27"/>
      <c r="F39" s="14"/>
    </row>
    <row r="40" spans="1:6" s="95" customFormat="1" ht="15.75" customHeight="1">
      <c r="A40" s="14"/>
      <c r="B40" s="98" t="s">
        <v>84</v>
      </c>
      <c r="C40" s="63">
        <f>D22</f>
        <v>23864</v>
      </c>
      <c r="D40" s="27"/>
      <c r="F40" s="14"/>
    </row>
    <row r="41" spans="1:6" s="95" customFormat="1" ht="15.75" customHeight="1">
      <c r="A41" s="14"/>
      <c r="B41" s="68" t="s">
        <v>48</v>
      </c>
      <c r="C41" s="63">
        <f>C36-C37-C38+C39+C40</f>
        <v>384369.83165614103</v>
      </c>
      <c r="D41" s="27"/>
      <c r="F41" s="14"/>
    </row>
    <row r="42" spans="1:6" s="95" customFormat="1" ht="15.75" customHeight="1">
      <c r="A42" s="14"/>
      <c r="B42" s="69" t="s">
        <v>47</v>
      </c>
      <c r="C42" s="70">
        <f>MAX(C41,C34)</f>
        <v>384369.83165614103</v>
      </c>
      <c r="D42" s="27"/>
      <c r="F42" s="14"/>
    </row>
    <row r="43" spans="1:6" s="95" customFormat="1" ht="15.75" customHeight="1">
      <c r="A43" s="14"/>
      <c r="B43" s="32" t="s">
        <v>69</v>
      </c>
      <c r="C43" s="27"/>
      <c r="D43" s="27"/>
      <c r="F43" s="14"/>
    </row>
    <row r="44" spans="1:6" s="95" customFormat="1" ht="15.75" customHeight="1">
      <c r="A44" s="14"/>
      <c r="B44" s="62"/>
      <c r="C44" s="63">
        <f>C42</f>
        <v>384369.83165614103</v>
      </c>
      <c r="D44" s="27"/>
      <c r="F44" s="14"/>
    </row>
    <row r="45" spans="1:6" s="95" customFormat="1" ht="15.75" customHeight="1">
      <c r="A45" s="14"/>
      <c r="B45" s="67" t="s">
        <v>27</v>
      </c>
      <c r="C45" s="66">
        <f>D26</f>
        <v>43673802</v>
      </c>
      <c r="D45" s="27"/>
      <c r="F45" s="14"/>
    </row>
    <row r="46" spans="1:6" s="95" customFormat="1" ht="15.75" customHeight="1">
      <c r="A46" s="14"/>
      <c r="B46" s="71" t="s">
        <v>28</v>
      </c>
      <c r="C46" s="72">
        <f>C44/C45</f>
        <v>8.8009244456468665E-3</v>
      </c>
      <c r="D46" s="27"/>
      <c r="F46" s="14"/>
    </row>
    <row r="47" spans="1:6" ht="15.75" customHeight="1">
      <c r="A47" s="14"/>
      <c r="B47" s="29"/>
      <c r="C47" s="29"/>
      <c r="D47" s="30"/>
      <c r="E47" s="14"/>
      <c r="F47" s="14"/>
    </row>
    <row r="48" spans="1:6" ht="19" thickBot="1">
      <c r="A48" s="14"/>
      <c r="B48" s="31" t="s">
        <v>13</v>
      </c>
      <c r="C48" s="29"/>
      <c r="D48" s="30"/>
      <c r="E48" s="14"/>
      <c r="F48" s="14"/>
    </row>
    <row r="49" spans="2:9" ht="20.25" customHeight="1">
      <c r="B49" s="116" t="s">
        <v>81</v>
      </c>
      <c r="C49" s="117"/>
      <c r="D49" s="120" t="s">
        <v>78</v>
      </c>
      <c r="E49" s="114" t="s">
        <v>77</v>
      </c>
      <c r="F49" s="3"/>
    </row>
    <row r="50" spans="2:9" ht="20.25" customHeight="1">
      <c r="B50" s="112" t="s">
        <v>10</v>
      </c>
      <c r="C50" s="113"/>
      <c r="D50" s="121"/>
      <c r="E50" s="115"/>
      <c r="F50" s="3"/>
    </row>
    <row r="51" spans="2:9" ht="36" customHeight="1" thickBot="1">
      <c r="B51" s="137" t="s">
        <v>86</v>
      </c>
      <c r="C51" s="138"/>
      <c r="D51" s="103">
        <f>400-49.832</f>
        <v>350.16800000000001</v>
      </c>
      <c r="E51" s="47">
        <f>D51*0.1305*8760</f>
        <v>400305.05424000003</v>
      </c>
      <c r="F51" s="3"/>
      <c r="G51" s="102"/>
    </row>
    <row r="52" spans="2:9" ht="21" customHeight="1" thickBot="1">
      <c r="B52" s="107" t="s">
        <v>5</v>
      </c>
      <c r="C52" s="108"/>
      <c r="D52" s="45">
        <f>SUM(D51:D51)</f>
        <v>350.16800000000001</v>
      </c>
      <c r="E52" s="46">
        <f>SUM(E51:E51)</f>
        <v>400305.05424000003</v>
      </c>
      <c r="F52" s="3"/>
    </row>
    <row r="53" spans="2:9" ht="15" customHeight="1" thickBot="1">
      <c r="B53" s="34"/>
      <c r="C53" s="34"/>
      <c r="D53" s="35"/>
      <c r="E53" s="36"/>
      <c r="F53" s="3"/>
    </row>
    <row r="54" spans="2:9" s="95" customFormat="1" ht="15" customHeight="1">
      <c r="B54" s="116" t="s">
        <v>71</v>
      </c>
      <c r="C54" s="117"/>
      <c r="D54" s="120" t="s">
        <v>17</v>
      </c>
      <c r="E54" s="114" t="s">
        <v>87</v>
      </c>
      <c r="F54" s="85"/>
      <c r="G54" s="125" t="s">
        <v>41</v>
      </c>
      <c r="H54" s="97" t="s">
        <v>42</v>
      </c>
      <c r="I54" s="96">
        <v>0.23005565862708718</v>
      </c>
    </row>
    <row r="55" spans="2:9" s="95" customFormat="1" ht="15" customHeight="1" thickBot="1">
      <c r="B55" s="135" t="s">
        <v>10</v>
      </c>
      <c r="C55" s="136"/>
      <c r="D55" s="133"/>
      <c r="E55" s="134"/>
      <c r="F55" s="85"/>
      <c r="G55" s="126"/>
      <c r="H55" s="97" t="s">
        <v>43</v>
      </c>
      <c r="I55" s="96">
        <v>0.28942486085343233</v>
      </c>
    </row>
    <row r="56" spans="2:9" s="95" customFormat="1" ht="15" customHeight="1" thickBot="1">
      <c r="B56" s="123" t="s">
        <v>72</v>
      </c>
      <c r="C56" s="124"/>
      <c r="D56" s="104">
        <v>16.986999999999998</v>
      </c>
      <c r="E56" s="84">
        <f>D56*0.1305*8760</f>
        <v>19419.198659999998</v>
      </c>
      <c r="F56" s="3"/>
      <c r="G56" s="126"/>
      <c r="H56" s="97" t="s">
        <v>44</v>
      </c>
      <c r="I56" s="96">
        <v>0.29313543599257885</v>
      </c>
    </row>
    <row r="57" spans="2:9" s="95" customFormat="1" ht="15" customHeight="1" thickBot="1">
      <c r="B57" s="123" t="s">
        <v>73</v>
      </c>
      <c r="C57" s="124"/>
      <c r="D57" s="104">
        <v>26.358000000000001</v>
      </c>
      <c r="E57" s="56">
        <f>D57*0.1305*8760*(I55+I56+I57)</f>
        <v>23199.915496474958</v>
      </c>
      <c r="F57" s="3"/>
      <c r="G57" s="127"/>
      <c r="H57" s="97" t="s">
        <v>45</v>
      </c>
      <c r="I57" s="96">
        <v>0.18738404452690169</v>
      </c>
    </row>
    <row r="58" spans="2:9" s="95" customFormat="1" ht="15" customHeight="1" thickBot="1">
      <c r="B58" s="123" t="s">
        <v>74</v>
      </c>
      <c r="C58" s="124"/>
      <c r="D58" s="104">
        <v>42.473999999999997</v>
      </c>
      <c r="E58" s="56">
        <f>D58*0.1305*8760*(I56+I57)</f>
        <v>23331.828712207793</v>
      </c>
      <c r="F58" s="3"/>
      <c r="G58" s="95" t="s">
        <v>46</v>
      </c>
    </row>
    <row r="59" spans="2:9" s="95" customFormat="1" ht="15" customHeight="1" thickBot="1">
      <c r="B59" s="123" t="s">
        <v>75</v>
      </c>
      <c r="C59" s="124"/>
      <c r="D59" s="104">
        <v>29.835999999999999</v>
      </c>
      <c r="E59" s="56">
        <f>D59*0.1305*8760*I57</f>
        <v>6391.2797151762534</v>
      </c>
      <c r="F59" s="3"/>
    </row>
    <row r="60" spans="2:9" s="95" customFormat="1" ht="15" customHeight="1" thickBot="1">
      <c r="B60" s="107" t="s">
        <v>5</v>
      </c>
      <c r="C60" s="108"/>
      <c r="D60" s="45">
        <f>D56+D57+D58+D59</f>
        <v>115.65499999999999</v>
      </c>
      <c r="E60" s="46">
        <f>E56+E57+E58+E59</f>
        <v>72342.222583858995</v>
      </c>
      <c r="F60" s="3"/>
    </row>
    <row r="61" spans="2:9" s="95" customFormat="1" ht="15" customHeight="1">
      <c r="B61" s="34"/>
      <c r="C61" s="34"/>
      <c r="D61" s="35"/>
      <c r="E61" s="36"/>
      <c r="F61" s="3"/>
    </row>
    <row r="62" spans="2:9" ht="53.25" customHeight="1">
      <c r="B62" s="139" t="s">
        <v>36</v>
      </c>
      <c r="C62" s="139"/>
      <c r="D62" s="139"/>
      <c r="E62" s="139"/>
      <c r="F62" s="18"/>
    </row>
    <row r="63" spans="2:9">
      <c r="B63" s="118" t="s">
        <v>18</v>
      </c>
      <c r="C63" s="119"/>
      <c r="D63" s="119"/>
      <c r="E63" s="119"/>
      <c r="F63" s="18"/>
    </row>
    <row r="64" spans="2:9" s="101" customFormat="1" ht="15" customHeight="1">
      <c r="B64" s="106" t="s">
        <v>85</v>
      </c>
      <c r="C64" s="106"/>
      <c r="D64" s="106"/>
      <c r="E64" s="106"/>
      <c r="F64" s="18"/>
    </row>
    <row r="65" spans="2:5" ht="15" customHeight="1">
      <c r="B65" s="106" t="s">
        <v>89</v>
      </c>
      <c r="C65" s="106"/>
      <c r="D65" s="106"/>
      <c r="E65" s="106"/>
    </row>
  </sheetData>
  <mergeCells count="30">
    <mergeCell ref="B49:C49"/>
    <mergeCell ref="D49:D50"/>
    <mergeCell ref="E49:E50"/>
    <mergeCell ref="B50:C50"/>
    <mergeCell ref="B2:E2"/>
    <mergeCell ref="B3:E3"/>
    <mergeCell ref="B4:E4"/>
    <mergeCell ref="B5:E5"/>
    <mergeCell ref="B7:E7"/>
    <mergeCell ref="B8:E8"/>
    <mergeCell ref="B9:E9"/>
    <mergeCell ref="B12:E12"/>
    <mergeCell ref="B13:C13"/>
    <mergeCell ref="B14:E14"/>
    <mergeCell ref="B65:E65"/>
    <mergeCell ref="B51:C51"/>
    <mergeCell ref="B52:C52"/>
    <mergeCell ref="B62:E62"/>
    <mergeCell ref="B63:E63"/>
    <mergeCell ref="B54:C54"/>
    <mergeCell ref="D54:D55"/>
    <mergeCell ref="E54:E55"/>
    <mergeCell ref="B59:C59"/>
    <mergeCell ref="B60:C60"/>
    <mergeCell ref="B64:E64"/>
    <mergeCell ref="G54:G57"/>
    <mergeCell ref="B55:C55"/>
    <mergeCell ref="B56:C56"/>
    <mergeCell ref="B57:C57"/>
    <mergeCell ref="B58:C58"/>
  </mergeCells>
  <hyperlinks>
    <hyperlink ref="B63" r:id="rId1" xr:uid="{00000000-0004-0000-0100-000000000000}"/>
  </hyperlinks>
  <pageMargins left="0.7" right="0.7" top="0.75" bottom="0.75" header="0.3" footer="0.3"/>
  <pageSetup scale="62" orientation="portrait" horizontalDpi="4294967293" r:id="rId2"/>
  <ignoredErrors>
    <ignoredError sqref="C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Obligation</vt:lpstr>
      <vt:lpstr>Min Standard at 400</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Judge</dc:creator>
  <cp:lastModifiedBy>Meserve, Samantha (ENE)</cp:lastModifiedBy>
  <cp:lastPrinted>2013-07-24T14:01:59Z</cp:lastPrinted>
  <dcterms:created xsi:type="dcterms:W3CDTF">2010-09-02T19:25:03Z</dcterms:created>
  <dcterms:modified xsi:type="dcterms:W3CDTF">2021-08-31T15:53:04Z</dcterms:modified>
</cp:coreProperties>
</file>